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hidePivotFieldList="1"/>
  <xr:revisionPtr revIDLastSave="0" documentId="13_ncr:1_{C488ED84-5448-42D4-8ACF-CE188B071E24}" xr6:coauthVersionLast="47" xr6:coauthVersionMax="47" xr10:uidLastSave="{00000000-0000-0000-0000-000000000000}"/>
  <bookViews>
    <workbookView xWindow="-108" yWindow="-108" windowWidth="23256" windowHeight="12456" tabRatio="873" xr2:uid="{00000000-000D-0000-FFFF-FFFF00000000}"/>
  </bookViews>
  <sheets>
    <sheet name="BASE BID" sheetId="26" r:id="rId1"/>
    <sheet name="Dashboard" sheetId="30" r:id="rId2"/>
    <sheet name="Data for Dashboard" sheetId="31" state="hidden" r:id="rId3"/>
    <sheet name="COST SUMMARY" sheetId="12" r:id="rId4"/>
    <sheet name="HOURLY RATES" sheetId="22" r:id="rId5"/>
    <sheet name="Data for Rough Cost" sheetId="32" state="hidden" r:id="rId6"/>
  </sheets>
  <definedNames>
    <definedName name="_xlnm._FilterDatabase" localSheetId="0" hidden="1">'BASE BID'!$S$1:$S$217</definedName>
    <definedName name="_xlnm._FilterDatabase" localSheetId="3" hidden="1">'COST SUMMARY'!$F$1:$F$101</definedName>
    <definedName name="_xlnm._FilterDatabase" localSheetId="4" hidden="1">'HOURLY RATES'!$B$8:$D$104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'BASE BID'!$A$1:$R$116</definedName>
    <definedName name="_xlnm.Print_Area" localSheetId="3">'COST SUMMARY'!$A$1:$R$92</definedName>
    <definedName name="_xlnm.Print_Titles" localSheetId="0">'BASE BID'!$17:$17</definedName>
    <definedName name="Residential">'Data for Rough Cost'!$C$2:$C$5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7" i="26" l="1"/>
  <c r="A68" i="26"/>
  <c r="A69" i="26"/>
  <c r="A76" i="26"/>
  <c r="A80" i="26"/>
  <c r="A81" i="26"/>
  <c r="A82" i="26"/>
  <c r="A87" i="26"/>
  <c r="A88" i="26"/>
  <c r="A93" i="26"/>
  <c r="A94" i="26"/>
  <c r="A98" i="26"/>
  <c r="A99" i="26"/>
  <c r="A103" i="26"/>
  <c r="A104" i="26"/>
  <c r="A109" i="26"/>
  <c r="A45" i="26"/>
  <c r="A46" i="26"/>
  <c r="A52" i="26"/>
  <c r="A53" i="26"/>
  <c r="A58" i="26"/>
  <c r="A59" i="26"/>
  <c r="A63" i="26"/>
  <c r="A64" i="26"/>
  <c r="A66" i="26"/>
  <c r="M102" i="26" l="1"/>
  <c r="M97" i="26"/>
  <c r="M91" i="26"/>
  <c r="M108" i="26" l="1"/>
  <c r="M107" i="26"/>
  <c r="M106" i="26"/>
  <c r="M105" i="26"/>
  <c r="M101" i="26"/>
  <c r="M100" i="26"/>
  <c r="M96" i="26"/>
  <c r="M95" i="26"/>
  <c r="M92" i="26"/>
  <c r="M90" i="26"/>
  <c r="M89" i="26"/>
  <c r="M86" i="26"/>
  <c r="M85" i="26"/>
  <c r="M84" i="26"/>
  <c r="M83" i="26"/>
  <c r="M79" i="26"/>
  <c r="M78" i="26"/>
  <c r="M77" i="26"/>
  <c r="M75" i="26"/>
  <c r="M74" i="26"/>
  <c r="M73" i="26"/>
  <c r="M72" i="26"/>
  <c r="M71" i="26"/>
  <c r="M70" i="26"/>
  <c r="M65" i="26"/>
  <c r="M62" i="26"/>
  <c r="M61" i="26"/>
  <c r="M60" i="26"/>
  <c r="M57" i="26"/>
  <c r="M56" i="26"/>
  <c r="A32" i="26"/>
  <c r="A33" i="26"/>
  <c r="A37" i="26"/>
  <c r="A38" i="26"/>
  <c r="A21" i="26" l="1"/>
  <c r="A22" i="26" l="1"/>
  <c r="A23" i="26" s="1"/>
  <c r="A24" i="26" l="1"/>
  <c r="A25" i="26" l="1"/>
  <c r="A26" i="26" l="1"/>
  <c r="A27" i="26" l="1"/>
  <c r="A28" i="26" l="1"/>
  <c r="A29" i="26" l="1"/>
  <c r="A30" i="26" l="1"/>
  <c r="A31" i="26" s="1"/>
  <c r="A34" i="26" s="1"/>
  <c r="A35" i="26"/>
  <c r="G107" i="26"/>
  <c r="A36" i="26" l="1"/>
  <c r="A39" i="26" s="1"/>
  <c r="A40" i="26" s="1"/>
  <c r="A41" i="26" s="1"/>
  <c r="A42" i="26" s="1"/>
  <c r="A43" i="26" s="1"/>
  <c r="A44" i="26" s="1"/>
  <c r="A47" i="26" s="1"/>
  <c r="A48" i="26" s="1"/>
  <c r="A49" i="26" s="1"/>
  <c r="A50" i="26" l="1"/>
  <c r="A51" i="26" s="1"/>
  <c r="A54" i="26" s="1"/>
  <c r="A55" i="26" s="1"/>
  <c r="A56" i="26" s="1"/>
  <c r="A57" i="26" s="1"/>
  <c r="A60" i="26" s="1"/>
  <c r="A61" i="26" s="1"/>
  <c r="A62" i="26" s="1"/>
  <c r="A65" i="26" s="1"/>
  <c r="A70" i="26" s="1"/>
  <c r="A71" i="26" s="1"/>
  <c r="A72" i="26" s="1"/>
  <c r="A73" i="26" s="1"/>
  <c r="A74" i="26" s="1"/>
  <c r="A75" i="26" s="1"/>
  <c r="A77" i="26" s="1"/>
  <c r="A78" i="26" s="1"/>
  <c r="A79" i="26" s="1"/>
  <c r="A83" i="26" s="1"/>
  <c r="A84" i="26" s="1"/>
  <c r="A85" i="26" s="1"/>
  <c r="A86" i="26" s="1"/>
  <c r="A89" i="26" s="1"/>
  <c r="A90" i="26" s="1"/>
  <c r="A91" i="26" s="1"/>
  <c r="A92" i="26" s="1"/>
  <c r="A95" i="26" s="1"/>
  <c r="A96" i="26" s="1"/>
  <c r="A97" i="26" s="1"/>
  <c r="A100" i="26" s="1"/>
  <c r="A101" i="26" s="1"/>
  <c r="A102" i="26" s="1"/>
  <c r="A105" i="26" s="1"/>
  <c r="A106" i="26" s="1"/>
  <c r="A107" i="26" s="1"/>
  <c r="A108" i="26" s="1"/>
  <c r="A110" i="26" l="1"/>
  <c r="D6" i="12" l="1"/>
  <c r="D5" i="12"/>
  <c r="D4" i="12"/>
  <c r="E20" i="12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R84" i="12" l="1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F11" i="31" l="1"/>
  <c r="G42" i="12"/>
  <c r="G88" i="12" s="1"/>
  <c r="G41" i="12"/>
  <c r="G40" i="12"/>
  <c r="G86" i="12" s="1"/>
  <c r="G39" i="12"/>
  <c r="G85" i="12" s="1"/>
  <c r="G87" i="12" l="1"/>
  <c r="M38" i="12"/>
  <c r="M84" i="12" l="1"/>
  <c r="M115" i="26" l="1"/>
  <c r="M114" i="26"/>
  <c r="M113" i="26"/>
  <c r="M112" i="26"/>
  <c r="M21" i="26"/>
  <c r="R38" i="12" l="1"/>
  <c r="L4" i="12" l="1"/>
  <c r="C122" i="22" l="1"/>
  <c r="C123" i="22"/>
  <c r="C118" i="22"/>
  <c r="C119" i="22"/>
  <c r="C120" i="22"/>
  <c r="C121" i="22"/>
  <c r="C117" i="22"/>
  <c r="C116" i="22"/>
  <c r="H108" i="26" l="1"/>
  <c r="I108" i="26" s="1"/>
  <c r="H97" i="26"/>
  <c r="I97" i="26" s="1"/>
  <c r="H86" i="26"/>
  <c r="I86" i="26" s="1"/>
  <c r="H74" i="26"/>
  <c r="I74" i="26" s="1"/>
  <c r="H107" i="26"/>
  <c r="I107" i="26" s="1"/>
  <c r="H96" i="26"/>
  <c r="I96" i="26" s="1"/>
  <c r="H85" i="26"/>
  <c r="I85" i="26" s="1"/>
  <c r="H73" i="26"/>
  <c r="I73" i="26" s="1"/>
  <c r="H106" i="26"/>
  <c r="I106" i="26" s="1"/>
  <c r="H95" i="26"/>
  <c r="I95" i="26" s="1"/>
  <c r="H84" i="26"/>
  <c r="I84" i="26" s="1"/>
  <c r="H72" i="26"/>
  <c r="I72" i="26" s="1"/>
  <c r="H102" i="26"/>
  <c r="I102" i="26" s="1"/>
  <c r="H92" i="26"/>
  <c r="I92" i="26" s="1"/>
  <c r="H71" i="26"/>
  <c r="I71" i="26" s="1"/>
  <c r="H91" i="26"/>
  <c r="I91" i="26" s="1"/>
  <c r="H70" i="26"/>
  <c r="I70" i="26" s="1"/>
  <c r="H90" i="26"/>
  <c r="I90" i="26" s="1"/>
  <c r="H89" i="26"/>
  <c r="I89" i="26" s="1"/>
  <c r="H105" i="26"/>
  <c r="I105" i="26" s="1"/>
  <c r="H83" i="26"/>
  <c r="I83" i="26" s="1"/>
  <c r="H101" i="26"/>
  <c r="I101" i="26" s="1"/>
  <c r="H75" i="26"/>
  <c r="I75" i="26" s="1"/>
  <c r="H100" i="26"/>
  <c r="I100" i="26" s="1"/>
  <c r="H78" i="26"/>
  <c r="I78" i="26" s="1"/>
  <c r="H77" i="26"/>
  <c r="I77" i="26" s="1"/>
  <c r="H79" i="26"/>
  <c r="I79" i="26" s="1"/>
  <c r="H55" i="26"/>
  <c r="I55" i="26" s="1"/>
  <c r="H65" i="26"/>
  <c r="I65" i="26" s="1"/>
  <c r="H51" i="26"/>
  <c r="I51" i="26" s="1"/>
  <c r="L51" i="26" s="1"/>
  <c r="N51" i="26" s="1"/>
  <c r="S51" i="26" s="1"/>
  <c r="T51" i="26" s="1"/>
  <c r="H60" i="26"/>
  <c r="I60" i="26" s="1"/>
  <c r="H61" i="26"/>
  <c r="I61" i="26" s="1"/>
  <c r="L61" i="26" s="1"/>
  <c r="N61" i="26" s="1"/>
  <c r="S61" i="26" s="1"/>
  <c r="T61" i="26" s="1"/>
  <c r="H57" i="26"/>
  <c r="I57" i="26" s="1"/>
  <c r="H56" i="26"/>
  <c r="I56" i="26" s="1"/>
  <c r="L56" i="26" s="1"/>
  <c r="N56" i="26" s="1"/>
  <c r="S56" i="26" s="1"/>
  <c r="T56" i="26" s="1"/>
  <c r="H54" i="26"/>
  <c r="I54" i="26" s="1"/>
  <c r="H62" i="26"/>
  <c r="I62" i="26" s="1"/>
  <c r="L62" i="26" s="1"/>
  <c r="N62" i="26" s="1"/>
  <c r="S62" i="26" s="1"/>
  <c r="T62" i="26" s="1"/>
  <c r="H43" i="26"/>
  <c r="I43" i="26" s="1"/>
  <c r="H31" i="26"/>
  <c r="I31" i="26" s="1"/>
  <c r="H23" i="26"/>
  <c r="I23" i="26" s="1"/>
  <c r="L23" i="26" s="1"/>
  <c r="N23" i="26" s="1"/>
  <c r="S23" i="26" s="1"/>
  <c r="T23" i="26" s="1"/>
  <c r="H42" i="26"/>
  <c r="I42" i="26" s="1"/>
  <c r="L42" i="26" s="1"/>
  <c r="N42" i="26" s="1"/>
  <c r="S42" i="26" s="1"/>
  <c r="T42" i="26" s="1"/>
  <c r="H30" i="26"/>
  <c r="I30" i="26" s="1"/>
  <c r="L30" i="26" s="1"/>
  <c r="N30" i="26" s="1"/>
  <c r="S30" i="26" s="1"/>
  <c r="T30" i="26" s="1"/>
  <c r="H22" i="26"/>
  <c r="I22" i="26" s="1"/>
  <c r="L22" i="26" s="1"/>
  <c r="N22" i="26" s="1"/>
  <c r="S22" i="26" s="1"/>
  <c r="T22" i="26" s="1"/>
  <c r="H41" i="26"/>
  <c r="I41" i="26" s="1"/>
  <c r="L41" i="26" s="1"/>
  <c r="N41" i="26" s="1"/>
  <c r="S41" i="26" s="1"/>
  <c r="T41" i="26" s="1"/>
  <c r="H29" i="26"/>
  <c r="I29" i="26" s="1"/>
  <c r="L29" i="26" s="1"/>
  <c r="N29" i="26" s="1"/>
  <c r="S29" i="26" s="1"/>
  <c r="T29" i="26" s="1"/>
  <c r="H50" i="26"/>
  <c r="I50" i="26" s="1"/>
  <c r="L50" i="26" s="1"/>
  <c r="N50" i="26" s="1"/>
  <c r="S50" i="26" s="1"/>
  <c r="T50" i="26" s="1"/>
  <c r="H40" i="26"/>
  <c r="I40" i="26" s="1"/>
  <c r="L40" i="26" s="1"/>
  <c r="N40" i="26" s="1"/>
  <c r="S40" i="26" s="1"/>
  <c r="T40" i="26" s="1"/>
  <c r="H28" i="26"/>
  <c r="I28" i="26" s="1"/>
  <c r="L28" i="26" s="1"/>
  <c r="N28" i="26" s="1"/>
  <c r="S28" i="26" s="1"/>
  <c r="T28" i="26" s="1"/>
  <c r="H49" i="26"/>
  <c r="I49" i="26" s="1"/>
  <c r="L49" i="26" s="1"/>
  <c r="N49" i="26" s="1"/>
  <c r="S49" i="26" s="1"/>
  <c r="T49" i="26" s="1"/>
  <c r="H39" i="26"/>
  <c r="I39" i="26" s="1"/>
  <c r="H27" i="26"/>
  <c r="I27" i="26" s="1"/>
  <c r="L60" i="26"/>
  <c r="N60" i="26" s="1"/>
  <c r="S60" i="26" s="1"/>
  <c r="T60" i="26" s="1"/>
  <c r="H48" i="26"/>
  <c r="I48" i="26" s="1"/>
  <c r="L48" i="26" s="1"/>
  <c r="N48" i="26" s="1"/>
  <c r="S48" i="26" s="1"/>
  <c r="T48" i="26" s="1"/>
  <c r="H36" i="26"/>
  <c r="I36" i="26" s="1"/>
  <c r="H26" i="26"/>
  <c r="I26" i="26" s="1"/>
  <c r="L26" i="26" s="1"/>
  <c r="N26" i="26" s="1"/>
  <c r="S26" i="26" s="1"/>
  <c r="T26" i="26" s="1"/>
  <c r="H44" i="26"/>
  <c r="I44" i="26" s="1"/>
  <c r="H34" i="26"/>
  <c r="I34" i="26" s="1"/>
  <c r="H24" i="26"/>
  <c r="I24" i="26" s="1"/>
  <c r="L24" i="26" s="1"/>
  <c r="N24" i="26" s="1"/>
  <c r="S24" i="26" s="1"/>
  <c r="T24" i="26" s="1"/>
  <c r="H47" i="26"/>
  <c r="I47" i="26" s="1"/>
  <c r="L47" i="26" s="1"/>
  <c r="N47" i="26" s="1"/>
  <c r="S47" i="26" s="1"/>
  <c r="T47" i="26" s="1"/>
  <c r="H35" i="26"/>
  <c r="I35" i="26" s="1"/>
  <c r="H25" i="26"/>
  <c r="I25" i="26" s="1"/>
  <c r="L25" i="26" s="1"/>
  <c r="N25" i="26" s="1"/>
  <c r="S25" i="26" s="1"/>
  <c r="T25" i="26" s="1"/>
  <c r="L57" i="26"/>
  <c r="N57" i="26" s="1"/>
  <c r="S57" i="26" s="1"/>
  <c r="T57" i="26" s="1"/>
  <c r="H21" i="26"/>
  <c r="I21" i="26" s="1"/>
  <c r="L21" i="26" s="1"/>
  <c r="L72" i="26" l="1"/>
  <c r="N72" i="26" s="1"/>
  <c r="P72" i="26"/>
  <c r="P105" i="26"/>
  <c r="L105" i="26"/>
  <c r="N105" i="26" s="1"/>
  <c r="P89" i="26"/>
  <c r="L89" i="26"/>
  <c r="N89" i="26" s="1"/>
  <c r="L84" i="26"/>
  <c r="N84" i="26" s="1"/>
  <c r="P84" i="26"/>
  <c r="P108" i="26"/>
  <c r="L108" i="26"/>
  <c r="N108" i="26" s="1"/>
  <c r="L101" i="26"/>
  <c r="N101" i="26" s="1"/>
  <c r="P101" i="26"/>
  <c r="L102" i="26"/>
  <c r="N102" i="26" s="1"/>
  <c r="P102" i="26"/>
  <c r="P95" i="26"/>
  <c r="L95" i="26"/>
  <c r="N95" i="26" s="1"/>
  <c r="P73" i="26"/>
  <c r="L73" i="26"/>
  <c r="N73" i="26" s="1"/>
  <c r="P78" i="26"/>
  <c r="L78" i="26"/>
  <c r="N78" i="26" s="1"/>
  <c r="L106" i="26"/>
  <c r="N106" i="26" s="1"/>
  <c r="P106" i="26"/>
  <c r="P85" i="26"/>
  <c r="L85" i="26"/>
  <c r="N85" i="26" s="1"/>
  <c r="S85" i="26" s="1"/>
  <c r="T85" i="26" s="1"/>
  <c r="L96" i="26"/>
  <c r="N96" i="26" s="1"/>
  <c r="P96" i="26"/>
  <c r="P75" i="26"/>
  <c r="L75" i="26"/>
  <c r="N75" i="26" s="1"/>
  <c r="S75" i="26" s="1"/>
  <c r="T75" i="26" s="1"/>
  <c r="P83" i="26"/>
  <c r="L83" i="26"/>
  <c r="N83" i="26" s="1"/>
  <c r="P97" i="26"/>
  <c r="L97" i="26"/>
  <c r="N97" i="26" s="1"/>
  <c r="P79" i="26"/>
  <c r="L79" i="26"/>
  <c r="N79" i="26" s="1"/>
  <c r="L90" i="26"/>
  <c r="N90" i="26" s="1"/>
  <c r="P90" i="26"/>
  <c r="P70" i="26"/>
  <c r="L70" i="26"/>
  <c r="N70" i="26" s="1"/>
  <c r="L71" i="26"/>
  <c r="N71" i="26" s="1"/>
  <c r="P71" i="26"/>
  <c r="L107" i="26"/>
  <c r="N107" i="26" s="1"/>
  <c r="P107" i="26"/>
  <c r="L91" i="26"/>
  <c r="N91" i="26" s="1"/>
  <c r="P91" i="26"/>
  <c r="L92" i="26"/>
  <c r="N92" i="26" s="1"/>
  <c r="P92" i="26"/>
  <c r="L74" i="26"/>
  <c r="N74" i="26" s="1"/>
  <c r="P74" i="26"/>
  <c r="P77" i="26"/>
  <c r="L77" i="26"/>
  <c r="N77" i="26" s="1"/>
  <c r="L100" i="26"/>
  <c r="N100" i="26" s="1"/>
  <c r="P100" i="26"/>
  <c r="P86" i="26"/>
  <c r="L86" i="26"/>
  <c r="N86" i="26" s="1"/>
  <c r="S86" i="26" s="1"/>
  <c r="T86" i="26" s="1"/>
  <c r="L31" i="26"/>
  <c r="N31" i="26" s="1"/>
  <c r="S31" i="26" s="1"/>
  <c r="T31" i="26" s="1"/>
  <c r="Q48" i="26"/>
  <c r="Q22" i="26"/>
  <c r="Q40" i="26"/>
  <c r="N21" i="26"/>
  <c r="Q23" i="26"/>
  <c r="Q49" i="26"/>
  <c r="Q51" i="26"/>
  <c r="Q62" i="26"/>
  <c r="Q28" i="26"/>
  <c r="Q26" i="26"/>
  <c r="Q30" i="26"/>
  <c r="Q60" i="26"/>
  <c r="Q29" i="26"/>
  <c r="Q47" i="26"/>
  <c r="Q24" i="26"/>
  <c r="Q42" i="26"/>
  <c r="Q56" i="26"/>
  <c r="Q41" i="26"/>
  <c r="Q61" i="26"/>
  <c r="Q25" i="26"/>
  <c r="Q50" i="26"/>
  <c r="Q57" i="26"/>
  <c r="S91" i="26" l="1"/>
  <c r="T91" i="26" s="1"/>
  <c r="S90" i="26"/>
  <c r="T90" i="26" s="1"/>
  <c r="S70" i="26"/>
  <c r="T70" i="26" s="1"/>
  <c r="Q84" i="26"/>
  <c r="S105" i="26"/>
  <c r="T105" i="26" s="1"/>
  <c r="S72" i="26"/>
  <c r="T72" i="26" s="1"/>
  <c r="S77" i="26"/>
  <c r="T77" i="26" s="1"/>
  <c r="S83" i="26"/>
  <c r="T83" i="26" s="1"/>
  <c r="S89" i="26"/>
  <c r="T89" i="26" s="1"/>
  <c r="S102" i="26"/>
  <c r="T102" i="26" s="1"/>
  <c r="S101" i="26"/>
  <c r="T101" i="26" s="1"/>
  <c r="S108" i="26"/>
  <c r="T108" i="26" s="1"/>
  <c r="Q96" i="26"/>
  <c r="S95" i="26"/>
  <c r="T95" i="26" s="1"/>
  <c r="S74" i="26"/>
  <c r="T74" i="26" s="1"/>
  <c r="S71" i="26"/>
  <c r="T71" i="26" s="1"/>
  <c r="S100" i="26"/>
  <c r="T100" i="26" s="1"/>
  <c r="S92" i="26"/>
  <c r="T92" i="26" s="1"/>
  <c r="Q95" i="26"/>
  <c r="S107" i="26"/>
  <c r="T107" i="26" s="1"/>
  <c r="S96" i="26"/>
  <c r="T96" i="26" s="1"/>
  <c r="S84" i="26"/>
  <c r="T84" i="26" s="1"/>
  <c r="S79" i="26"/>
  <c r="T79" i="26" s="1"/>
  <c r="S78" i="26"/>
  <c r="T78" i="26" s="1"/>
  <c r="S106" i="26"/>
  <c r="T106" i="26" s="1"/>
  <c r="S97" i="26"/>
  <c r="T97" i="26" s="1"/>
  <c r="S73" i="26"/>
  <c r="T73" i="26" s="1"/>
  <c r="Q102" i="26"/>
  <c r="Q101" i="26"/>
  <c r="D33" i="12"/>
  <c r="Q83" i="26"/>
  <c r="E21" i="12"/>
  <c r="E37" i="12"/>
  <c r="Q100" i="26"/>
  <c r="E33" i="12"/>
  <c r="Q91" i="26"/>
  <c r="D21" i="12"/>
  <c r="Q77" i="26"/>
  <c r="Q71" i="26"/>
  <c r="E27" i="12"/>
  <c r="E35" i="12"/>
  <c r="D28" i="12"/>
  <c r="E34" i="12"/>
  <c r="E23" i="12"/>
  <c r="D24" i="12"/>
  <c r="E24" i="12"/>
  <c r="D37" i="12"/>
  <c r="Q107" i="26"/>
  <c r="D27" i="12"/>
  <c r="D35" i="12"/>
  <c r="E28" i="12"/>
  <c r="E36" i="12"/>
  <c r="D36" i="12"/>
  <c r="D34" i="12"/>
  <c r="Q108" i="26"/>
  <c r="E30" i="12"/>
  <c r="E25" i="12"/>
  <c r="E22" i="12"/>
  <c r="D30" i="12"/>
  <c r="D25" i="12"/>
  <c r="D22" i="12"/>
  <c r="D29" i="12"/>
  <c r="E31" i="12"/>
  <c r="E29" i="12"/>
  <c r="D31" i="12"/>
  <c r="E32" i="12"/>
  <c r="D23" i="12"/>
  <c r="D32" i="12"/>
  <c r="Q92" i="26"/>
  <c r="Q86" i="26"/>
  <c r="Q90" i="26"/>
  <c r="Q85" i="26"/>
  <c r="Q74" i="26"/>
  <c r="Q79" i="26"/>
  <c r="Q75" i="26"/>
  <c r="Q106" i="26"/>
  <c r="Q78" i="26"/>
  <c r="Q70" i="26"/>
  <c r="Q97" i="26"/>
  <c r="Q73" i="26"/>
  <c r="Q89" i="26"/>
  <c r="Q105" i="26"/>
  <c r="Q72" i="26"/>
  <c r="S21" i="26"/>
  <c r="T21" i="26" s="1"/>
  <c r="Q31" i="26"/>
  <c r="Q21" i="26"/>
  <c r="J31" i="12" l="1"/>
  <c r="L31" i="12" s="1"/>
  <c r="J23" i="12"/>
  <c r="L23" i="12" s="1"/>
  <c r="J34" i="12"/>
  <c r="L34" i="12" s="1"/>
  <c r="J28" i="12"/>
  <c r="L28" i="12" s="1"/>
  <c r="R67" i="26"/>
  <c r="J33" i="12"/>
  <c r="L33" i="12" s="1"/>
  <c r="J37" i="12"/>
  <c r="L37" i="12" s="1"/>
  <c r="J29" i="12"/>
  <c r="L29" i="12" s="1"/>
  <c r="J27" i="12"/>
  <c r="L27" i="12" s="1"/>
  <c r="J36" i="12"/>
  <c r="L36" i="12" s="1"/>
  <c r="J24" i="12"/>
  <c r="L24" i="12" s="1"/>
  <c r="J22" i="12"/>
  <c r="L22" i="12" s="1"/>
  <c r="J32" i="12"/>
  <c r="L32" i="12" s="1"/>
  <c r="J25" i="12"/>
  <c r="L25" i="12" s="1"/>
  <c r="J30" i="12"/>
  <c r="L30" i="12" s="1"/>
  <c r="J35" i="12"/>
  <c r="L35" i="12" s="1"/>
  <c r="F22" i="12"/>
  <c r="F36" i="12"/>
  <c r="F34" i="12"/>
  <c r="F35" i="12"/>
  <c r="F30" i="12"/>
  <c r="F29" i="12"/>
  <c r="F28" i="12"/>
  <c r="F33" i="12"/>
  <c r="F31" i="12"/>
  <c r="F21" i="12"/>
  <c r="F24" i="12"/>
  <c r="F32" i="12"/>
  <c r="F23" i="12"/>
  <c r="F27" i="12"/>
  <c r="F37" i="12"/>
  <c r="F25" i="12"/>
  <c r="J21" i="12"/>
  <c r="E26" i="12" l="1"/>
  <c r="D26" i="12"/>
  <c r="J26" i="12" l="1"/>
  <c r="L26" i="12" s="1"/>
  <c r="F26" i="12"/>
  <c r="U18" i="26"/>
  <c r="K21" i="12"/>
  <c r="K36" i="26" l="1"/>
  <c r="K54" i="26"/>
  <c r="L54" i="26" s="1"/>
  <c r="N54" i="26" s="1"/>
  <c r="K43" i="26"/>
  <c r="L43" i="26" s="1"/>
  <c r="N43" i="26" s="1"/>
  <c r="K39" i="26"/>
  <c r="L39" i="26" s="1"/>
  <c r="N39" i="26" s="1"/>
  <c r="K65" i="26"/>
  <c r="K34" i="26"/>
  <c r="K55" i="26"/>
  <c r="K44" i="26"/>
  <c r="K27" i="26"/>
  <c r="K35" i="26"/>
  <c r="L21" i="12"/>
  <c r="S54" i="26" l="1"/>
  <c r="T54" i="26" s="1"/>
  <c r="Q54" i="26"/>
  <c r="S39" i="26"/>
  <c r="T39" i="26" s="1"/>
  <c r="Q39" i="26"/>
  <c r="S43" i="26"/>
  <c r="T43" i="26" s="1"/>
  <c r="Q43" i="26"/>
  <c r="P111" i="26"/>
  <c r="P112" i="26" l="1"/>
  <c r="Q112" i="26" s="1"/>
  <c r="R112" i="26" s="1"/>
  <c r="E5" i="26"/>
  <c r="P113" i="26"/>
  <c r="Q113" i="26" s="1"/>
  <c r="R113" i="26" s="1"/>
  <c r="E6" i="26"/>
  <c r="P115" i="26" l="1"/>
  <c r="P116" i="26" l="1"/>
  <c r="L36" i="26" l="1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N27" i="26" l="1"/>
  <c r="S27" i="26" s="1"/>
  <c r="T27" i="26" s="1"/>
  <c r="L111" i="26"/>
  <c r="Q65" i="26"/>
  <c r="Q44" i="26"/>
  <c r="Q35" i="26"/>
  <c r="Q55" i="26"/>
  <c r="Q34" i="26"/>
  <c r="Q36" i="26"/>
  <c r="D20" i="12" l="1"/>
  <c r="N111" i="26"/>
  <c r="Q27" i="26"/>
  <c r="F20" i="12" l="1"/>
  <c r="F38" i="12" s="1"/>
  <c r="R18" i="26"/>
  <c r="Q111" i="26"/>
  <c r="E38" i="12"/>
  <c r="J20" i="12"/>
  <c r="D38" i="12"/>
  <c r="E7" i="26"/>
  <c r="N114" i="26"/>
  <c r="T111" i="26"/>
  <c r="T116" i="26" s="1"/>
  <c r="G26" i="12" l="1"/>
  <c r="G31" i="12"/>
  <c r="G23" i="12"/>
  <c r="G22" i="12"/>
  <c r="G21" i="12"/>
  <c r="G25" i="12"/>
  <c r="G24" i="12"/>
  <c r="G35" i="12"/>
  <c r="G33" i="12"/>
  <c r="G30" i="12"/>
  <c r="G29" i="12"/>
  <c r="G37" i="12"/>
  <c r="G36" i="12"/>
  <c r="G34" i="12"/>
  <c r="G28" i="12"/>
  <c r="G32" i="12"/>
  <c r="G27" i="12"/>
  <c r="G20" i="12"/>
  <c r="E4" i="26"/>
  <c r="E8" i="26" s="1"/>
  <c r="C5" i="31"/>
  <c r="E40" i="12"/>
  <c r="E39" i="12"/>
  <c r="D41" i="12"/>
  <c r="C9" i="31" s="1"/>
  <c r="C6" i="31"/>
  <c r="Q114" i="26"/>
  <c r="R114" i="26" s="1"/>
  <c r="N115" i="26"/>
  <c r="Q115" i="26" s="1"/>
  <c r="J38" i="12"/>
  <c r="K20" i="12"/>
  <c r="F39" i="12" l="1"/>
  <c r="C7" i="31"/>
  <c r="F7" i="31" s="1"/>
  <c r="C8" i="31"/>
  <c r="F8" i="31" s="1"/>
  <c r="F40" i="12"/>
  <c r="F41" i="12"/>
  <c r="Q116" i="26"/>
  <c r="F9" i="31"/>
  <c r="R115" i="26"/>
  <c r="N116" i="26"/>
  <c r="E9" i="26"/>
  <c r="K38" i="12"/>
  <c r="L20" i="12"/>
  <c r="R111" i="26" l="1"/>
  <c r="R116" i="26" s="1"/>
  <c r="D75" i="12"/>
  <c r="F50" i="12"/>
  <c r="G50" i="12" s="1"/>
  <c r="E50" i="12"/>
  <c r="F42" i="12"/>
  <c r="E55" i="12"/>
  <c r="D72" i="12"/>
  <c r="F72" i="12"/>
  <c r="G72" i="12" s="1"/>
  <c r="F69" i="12"/>
  <c r="G69" i="12" s="1"/>
  <c r="E82" i="12"/>
  <c r="F54" i="12"/>
  <c r="G54" i="12" s="1"/>
  <c r="D56" i="12"/>
  <c r="E77" i="12"/>
  <c r="E53" i="12"/>
  <c r="E73" i="12"/>
  <c r="F55" i="12"/>
  <c r="G55" i="12" s="1"/>
  <c r="E70" i="12"/>
  <c r="E54" i="12"/>
  <c r="D74" i="12"/>
  <c r="D71" i="12"/>
  <c r="F63" i="12"/>
  <c r="G63" i="12" s="1"/>
  <c r="E52" i="12"/>
  <c r="E74" i="12"/>
  <c r="D52" i="12"/>
  <c r="D79" i="12"/>
  <c r="F76" i="12"/>
  <c r="G76" i="12" s="1"/>
  <c r="F71" i="12"/>
  <c r="G71" i="12" s="1"/>
  <c r="D70" i="12"/>
  <c r="D65" i="12"/>
  <c r="E64" i="12"/>
  <c r="D60" i="12"/>
  <c r="D80" i="12"/>
  <c r="E81" i="12"/>
  <c r="E78" i="12"/>
  <c r="E69" i="12"/>
  <c r="D66" i="12"/>
  <c r="E61" i="12"/>
  <c r="F57" i="12"/>
  <c r="G57" i="12" s="1"/>
  <c r="D83" i="12"/>
  <c r="D78" i="12"/>
  <c r="E66" i="12"/>
  <c r="F65" i="12"/>
  <c r="G65" i="12" s="1"/>
  <c r="F62" i="12"/>
  <c r="G62" i="12" s="1"/>
  <c r="D58" i="12"/>
  <c r="D53" i="12"/>
  <c r="F83" i="12"/>
  <c r="G83" i="12" s="1"/>
  <c r="D81" i="12"/>
  <c r="E72" i="12"/>
  <c r="D68" i="12"/>
  <c r="F73" i="12"/>
  <c r="G73" i="12" s="1"/>
  <c r="E71" i="12"/>
  <c r="D64" i="12"/>
  <c r="F64" i="12"/>
  <c r="G64" i="12" s="1"/>
  <c r="E62" i="12"/>
  <c r="E60" i="12"/>
  <c r="F79" i="12"/>
  <c r="G79" i="12" s="1"/>
  <c r="F75" i="12"/>
  <c r="G75" i="12" s="1"/>
  <c r="D76" i="12"/>
  <c r="D61" i="12"/>
  <c r="F59" i="12"/>
  <c r="G59" i="12" s="1"/>
  <c r="D54" i="12"/>
  <c r="E79" i="12"/>
  <c r="D77" i="12"/>
  <c r="F77" i="12"/>
  <c r="G77" i="12" s="1"/>
  <c r="E75" i="12"/>
  <c r="F52" i="12"/>
  <c r="G52" i="12" s="1"/>
  <c r="E76" i="12"/>
  <c r="D82" i="12"/>
  <c r="F60" i="12"/>
  <c r="G60" i="12" s="1"/>
  <c r="F81" i="12"/>
  <c r="G81" i="12" s="1"/>
  <c r="F58" i="12"/>
  <c r="G58" i="12" s="1"/>
  <c r="E56" i="12"/>
  <c r="E67" i="12"/>
  <c r="F67" i="12"/>
  <c r="G67" i="12" s="1"/>
  <c r="D63" i="12"/>
  <c r="E63" i="12"/>
  <c r="E58" i="12"/>
  <c r="D67" i="12"/>
  <c r="E59" i="12"/>
  <c r="F74" i="12"/>
  <c r="G74" i="12" s="1"/>
  <c r="E80" i="12"/>
  <c r="F56" i="12"/>
  <c r="G56" i="12" s="1"/>
  <c r="F53" i="12"/>
  <c r="G53" i="12" s="1"/>
  <c r="D59" i="12"/>
  <c r="F78" i="12"/>
  <c r="G78" i="12" s="1"/>
  <c r="D55" i="12"/>
  <c r="J55" i="12" s="1"/>
  <c r="L55" i="12" s="1"/>
  <c r="F70" i="12"/>
  <c r="G70" i="12" s="1"/>
  <c r="E57" i="12"/>
  <c r="D57" i="12"/>
  <c r="D73" i="12"/>
  <c r="F80" i="12"/>
  <c r="G80" i="12" s="1"/>
  <c r="F68" i="12"/>
  <c r="G68" i="12" s="1"/>
  <c r="D69" i="12"/>
  <c r="F61" i="12"/>
  <c r="G61" i="12" s="1"/>
  <c r="D62" i="12"/>
  <c r="F82" i="12"/>
  <c r="G82" i="12" s="1"/>
  <c r="E83" i="12"/>
  <c r="E65" i="12"/>
  <c r="E68" i="12"/>
  <c r="F66" i="12"/>
  <c r="G66" i="12" s="1"/>
  <c r="L38" i="12"/>
  <c r="D10" i="12"/>
  <c r="L6" i="12" s="1"/>
  <c r="E51" i="12"/>
  <c r="D50" i="12"/>
  <c r="D51" i="12"/>
  <c r="F51" i="12"/>
  <c r="G51" i="12" s="1"/>
  <c r="C10" i="31" l="1"/>
  <c r="C11" i="31" s="1"/>
  <c r="D7" i="31" s="1"/>
  <c r="J75" i="12"/>
  <c r="L75" i="12" s="1"/>
  <c r="F43" i="12"/>
  <c r="J74" i="12"/>
  <c r="L74" i="12" s="1"/>
  <c r="J56" i="12"/>
  <c r="L56" i="12" s="1"/>
  <c r="J72" i="12"/>
  <c r="L72" i="12" s="1"/>
  <c r="J71" i="12"/>
  <c r="L71" i="12" s="1"/>
  <c r="J73" i="12"/>
  <c r="L73" i="12" s="1"/>
  <c r="J82" i="12"/>
  <c r="L82" i="12" s="1"/>
  <c r="J64" i="12"/>
  <c r="L64" i="12" s="1"/>
  <c r="J77" i="12"/>
  <c r="L77" i="12" s="1"/>
  <c r="J62" i="12"/>
  <c r="L62" i="12" s="1"/>
  <c r="J61" i="12"/>
  <c r="L61" i="12" s="1"/>
  <c r="J81" i="12"/>
  <c r="L81" i="12" s="1"/>
  <c r="J70" i="12"/>
  <c r="L70" i="12" s="1"/>
  <c r="J52" i="12"/>
  <c r="L52" i="12" s="1"/>
  <c r="J63" i="12"/>
  <c r="L63" i="12" s="1"/>
  <c r="J78" i="12"/>
  <c r="L78" i="12" s="1"/>
  <c r="J67" i="12"/>
  <c r="L67" i="12" s="1"/>
  <c r="J83" i="12"/>
  <c r="L83" i="12" s="1"/>
  <c r="J53" i="12"/>
  <c r="L53" i="12" s="1"/>
  <c r="J59" i="12"/>
  <c r="L59" i="12" s="1"/>
  <c r="J54" i="12"/>
  <c r="L54" i="12" s="1"/>
  <c r="J68" i="12"/>
  <c r="L68" i="12" s="1"/>
  <c r="J58" i="12"/>
  <c r="L58" i="12" s="1"/>
  <c r="J65" i="12"/>
  <c r="L65" i="12" s="1"/>
  <c r="J69" i="12"/>
  <c r="L69" i="12" s="1"/>
  <c r="J79" i="12"/>
  <c r="L79" i="12" s="1"/>
  <c r="J57" i="12"/>
  <c r="L57" i="12" s="1"/>
  <c r="J76" i="12"/>
  <c r="L76" i="12" s="1"/>
  <c r="J66" i="12"/>
  <c r="L66" i="12" s="1"/>
  <c r="J80" i="12"/>
  <c r="L80" i="12" s="1"/>
  <c r="J60" i="12"/>
  <c r="L60" i="12" s="1"/>
  <c r="J51" i="12"/>
  <c r="J50" i="12"/>
  <c r="K51" i="12"/>
  <c r="E84" i="12"/>
  <c r="D84" i="12"/>
  <c r="F84" i="12"/>
  <c r="D10" i="31" l="1"/>
  <c r="D6" i="31"/>
  <c r="D5" i="31"/>
  <c r="D8" i="31"/>
  <c r="D9" i="31"/>
  <c r="F10" i="31"/>
  <c r="G38" i="12"/>
  <c r="D87" i="12"/>
  <c r="F87" i="12" s="1"/>
  <c r="E86" i="12"/>
  <c r="F86" i="12" s="1"/>
  <c r="E85" i="12"/>
  <c r="F85" i="12" s="1"/>
  <c r="G84" i="12"/>
  <c r="L51" i="12"/>
  <c r="K50" i="12"/>
  <c r="J84" i="12"/>
  <c r="F88" i="12" l="1"/>
  <c r="F89" i="12" s="1"/>
  <c r="K84" i="12"/>
  <c r="L50" i="12"/>
  <c r="L84" i="12" l="1"/>
</calcChain>
</file>

<file path=xl/sharedStrings.xml><?xml version="1.0" encoding="utf-8"?>
<sst xmlns="http://schemas.openxmlformats.org/spreadsheetml/2006/main" count="1954" uniqueCount="799">
  <si>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</si>
  <si>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</si>
  <si>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</si>
  <si>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</si>
  <si>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</si>
  <si>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</si>
  <si>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</si>
  <si>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</si>
  <si>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</si>
  <si>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</si>
  <si>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</si>
  <si>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</si>
  <si>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</si>
  <si>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</si>
  <si>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</si>
  <si>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</si>
  <si>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</si>
  <si>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</si>
  <si>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</si>
  <si>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</si>
  <si>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</si>
  <si>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</si>
  <si>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</si>
  <si>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</si>
  <si>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 xml:space="preserve">Base Bid </t>
  </si>
  <si>
    <t>Hourly Rates Tab</t>
  </si>
  <si>
    <t>OH&amp;P on Subquotes</t>
  </si>
  <si>
    <r>
      <t>Note:</t>
    </r>
    <r>
      <rPr>
        <b/>
        <sz val="20"/>
        <rFont val="Calibri"/>
        <family val="2"/>
        <scheme val="minor"/>
      </rPr>
      <t xml:space="preserve"> Click on any of the above text to go to the relevant Tab</t>
    </r>
  </si>
  <si>
    <t>For Client's Use Only</t>
  </si>
  <si>
    <t>CSI Summary for Base Bid</t>
  </si>
  <si>
    <t>Comparison with Sub-Quotes</t>
  </si>
  <si>
    <t xml:space="preserve">Enter the numbers manually </t>
  </si>
  <si>
    <t>Enter Subquotes below</t>
  </si>
  <si>
    <t>Div. No.</t>
  </si>
  <si>
    <t>CSI Division</t>
  </si>
  <si>
    <t>Labor Cost</t>
  </si>
  <si>
    <t>Material Cost</t>
  </si>
  <si>
    <t>Total Cost</t>
  </si>
  <si>
    <t>% of sub-total cost</t>
  </si>
  <si>
    <t>Division Cost with OH&amp;P &amp; Material Tax</t>
  </si>
  <si>
    <t>Sub-Quotes w/ OH&amp;P</t>
  </si>
  <si>
    <t>Difference</t>
  </si>
  <si>
    <t>Finalized Bid amount by GC</t>
  </si>
  <si>
    <t>Remarks</t>
  </si>
  <si>
    <t>DIV-01</t>
  </si>
  <si>
    <t>General Requirements</t>
  </si>
  <si>
    <t>DIV-02</t>
  </si>
  <si>
    <t>DIV-03</t>
  </si>
  <si>
    <t>Concrete</t>
  </si>
  <si>
    <t>DIV-04</t>
  </si>
  <si>
    <t>DIV-05</t>
  </si>
  <si>
    <t>DIV-06</t>
  </si>
  <si>
    <t>Wood, Plastics &amp; Composites</t>
  </si>
  <si>
    <t>DIV-07</t>
  </si>
  <si>
    <t>Thermal &amp; Moisture Protection</t>
  </si>
  <si>
    <t>DIV-08</t>
  </si>
  <si>
    <t>Openings</t>
  </si>
  <si>
    <t>DIV-09</t>
  </si>
  <si>
    <t>Finishes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</si>
  <si>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</si>
  <si>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</si>
  <si>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</si>
  <si>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</si>
  <si>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</si>
  <si>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</si>
  <si>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</si>
  <si>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</si>
  <si>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</si>
  <si>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</si>
  <si>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</si>
  <si>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</si>
  <si>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Electrical</t>
  </si>
  <si>
    <t>DIV-27</t>
  </si>
  <si>
    <t>DIV-31</t>
  </si>
  <si>
    <t>DIV-32</t>
  </si>
  <si>
    <t>DIV-33</t>
  </si>
  <si>
    <t>Utilities</t>
  </si>
  <si>
    <t>SUB TOTAL</t>
  </si>
  <si>
    <t>MATERIAL TAX</t>
  </si>
  <si>
    <r>
      <t>OVERHEAD &amp; PROFIT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</si>
  <si>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 xml:space="preserve">OVERHEAD &amp; PROFIT </t>
    </r>
    <r>
      <rPr>
        <b/>
        <sz val="12"/>
        <color rgb="FFFF0000"/>
        <rFont val="Calibri"/>
        <family val="2"/>
        <scheme val="minor"/>
      </rPr>
      <t>(Labor)</t>
    </r>
  </si>
  <si>
    <t>TOTAL BASE BID</t>
  </si>
  <si>
    <t>Sub-Contractor/Trade Summary for Base Bid</t>
  </si>
  <si>
    <t>Sub Contractor</t>
  </si>
  <si>
    <t>Sub Contractor Cost with OH&amp;P &amp; Material Tax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</si>
  <si>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</si>
  <si>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</si>
  <si>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</si>
  <si>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</si>
  <si>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</si>
  <si>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</si>
  <si>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</si>
  <si>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</si>
  <si>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</si>
  <si>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</si>
  <si>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</si>
  <si>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</si>
  <si>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</si>
  <si>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</si>
  <si>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</si>
  <si>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</si>
  <si>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</si>
  <si>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</si>
  <si>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</si>
  <si>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</si>
  <si>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</si>
  <si>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</si>
  <si>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</si>
  <si>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</si>
  <si>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</si>
  <si>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</si>
  <si>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</si>
  <si>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</si>
  <si>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</si>
  <si>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</si>
  <si>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</si>
  <si>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</si>
  <si>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</si>
  <si>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</si>
  <si>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</si>
  <si>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</si>
  <si>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</si>
  <si>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</si>
  <si>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</si>
  <si>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</si>
  <si>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</si>
  <si>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</si>
  <si>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</si>
  <si>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</si>
  <si>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</si>
  <si>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</si>
  <si>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</si>
  <si>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</si>
  <si>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</si>
  <si>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</si>
  <si>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</si>
  <si>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</si>
  <si>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</si>
  <si>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</si>
  <si>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</si>
  <si>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</si>
  <si>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</si>
  <si>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</si>
  <si>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</si>
  <si>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</si>
  <si>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</si>
  <si>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</si>
  <si>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</si>
  <si>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</si>
  <si>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</si>
  <si>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</si>
  <si>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</si>
  <si>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</si>
  <si>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</si>
  <si>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</si>
  <si>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</si>
  <si>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</si>
  <si>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</si>
  <si>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</si>
  <si>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</si>
  <si>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</si>
  <si>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</si>
  <si>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</si>
  <si>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</si>
  <si>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</si>
  <si>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</si>
  <si>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</si>
  <si>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</si>
  <si>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</si>
  <si>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</si>
  <si>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</si>
  <si>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</si>
  <si>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</si>
  <si>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</si>
  <si>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</si>
  <si>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</si>
  <si>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</si>
  <si>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</si>
  <si>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</si>
  <si>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</si>
  <si>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</si>
  <si>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</si>
  <si>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</si>
  <si>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</si>
  <si>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</si>
  <si>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</si>
  <si>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</si>
  <si>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</si>
  <si>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</si>
  <si>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</si>
  <si>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</si>
  <si>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</si>
  <si>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</si>
  <si>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</si>
  <si>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</si>
  <si>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</si>
  <si>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</si>
  <si>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</si>
  <si>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</si>
  <si>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</si>
  <si>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</si>
  <si>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</si>
  <si>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</si>
  <si>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</si>
  <si>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</si>
  <si>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</si>
  <si>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</si>
  <si>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</si>
  <si>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</si>
  <si>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</si>
  <si>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</si>
  <si>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</si>
  <si>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</si>
  <si>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</si>
  <si>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</si>
  <si>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</si>
  <si>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</si>
  <si>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</si>
  <si>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</si>
  <si>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</si>
  <si>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</si>
  <si>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</si>
  <si>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</si>
  <si>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</si>
  <si>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</si>
  <si>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</si>
  <si>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</si>
  <si>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</si>
  <si>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</si>
  <si>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</si>
  <si>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</si>
  <si>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</si>
  <si>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</si>
  <si>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</si>
  <si>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</si>
  <si>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</si>
  <si>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</si>
  <si>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</si>
  <si>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</si>
  <si>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</si>
  <si>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</si>
  <si>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</si>
  <si>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</si>
  <si>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</si>
  <si>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</si>
  <si>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</si>
  <si>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</si>
  <si>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</si>
  <si>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</si>
  <si>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SF</t>
  </si>
  <si>
    <t>LF</t>
  </si>
  <si>
    <t>EA</t>
  </si>
  <si>
    <t>CY</t>
  </si>
  <si>
    <t>LBS</t>
  </si>
  <si>
    <t>TONS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</si>
  <si>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</si>
  <si>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</si>
  <si>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</si>
  <si>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</si>
  <si>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</si>
  <si>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</si>
  <si>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</si>
  <si>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</si>
  <si>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</si>
  <si>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</si>
  <si>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</si>
  <si>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</si>
  <si>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</si>
  <si>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</si>
  <si>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</si>
  <si>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</si>
  <si>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</si>
  <si>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</si>
  <si>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</si>
  <si>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</si>
  <si>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</si>
  <si>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</si>
  <si>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</si>
  <si>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</si>
  <si>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</si>
  <si>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</si>
  <si>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</si>
  <si>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</si>
  <si>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</si>
  <si>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</si>
  <si>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</si>
  <si>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</si>
  <si>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</si>
  <si>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</si>
  <si>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</si>
  <si>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</si>
  <si>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</si>
  <si>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</si>
  <si>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</si>
  <si>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</si>
  <si>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</si>
  <si>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</si>
  <si>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</si>
  <si>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</si>
  <si>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</si>
  <si>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</si>
  <si>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</si>
  <si>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</si>
  <si>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</si>
  <si>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</si>
  <si>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</si>
  <si>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</si>
  <si>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</si>
  <si>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</si>
  <si>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</si>
  <si>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</si>
  <si>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</si>
  <si>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</si>
  <si>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</si>
  <si>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</si>
  <si>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</si>
  <si>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</si>
  <si>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</si>
  <si>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</si>
  <si>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</si>
  <si>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</si>
  <si>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</si>
  <si>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</si>
  <si>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</si>
  <si>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</si>
  <si>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</si>
  <si>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</si>
  <si>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</si>
  <si>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</si>
  <si>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</si>
  <si>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</si>
  <si>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</si>
  <si>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</si>
  <si>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</si>
  <si>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</si>
  <si>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</si>
  <si>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</si>
  <si>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</si>
  <si>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</si>
  <si>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</si>
  <si>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</si>
  <si>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</si>
  <si>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</si>
  <si>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</si>
  <si>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</si>
  <si>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</si>
  <si>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</si>
  <si>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</si>
  <si>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</si>
  <si>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</si>
  <si>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</si>
  <si>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</si>
  <si>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</si>
  <si>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</si>
  <si>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</si>
  <si>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</si>
  <si>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</si>
  <si>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</si>
  <si>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</si>
  <si>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</si>
  <si>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</si>
  <si>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</si>
  <si>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</si>
  <si>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</si>
  <si>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</si>
  <si>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</si>
  <si>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</si>
  <si>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</si>
  <si>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</si>
  <si>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</si>
  <si>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</si>
  <si>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</si>
  <si>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</si>
  <si>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</si>
  <si>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</si>
  <si>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</si>
  <si>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</si>
  <si>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</si>
  <si>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</si>
  <si>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</si>
  <si>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</si>
  <si>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</si>
  <si>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</si>
  <si>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</si>
  <si>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</si>
  <si>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</si>
  <si>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</si>
  <si>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</si>
  <si>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</si>
  <si>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</si>
  <si>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</si>
  <si>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</si>
  <si>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</si>
  <si>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</si>
  <si>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</si>
  <si>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</si>
  <si>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</si>
  <si>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</si>
  <si>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</si>
  <si>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</si>
  <si>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</si>
  <si>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</si>
  <si>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</si>
  <si>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</si>
  <si>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</si>
  <si>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</si>
  <si>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</si>
  <si>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</si>
  <si>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</si>
  <si>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</si>
  <si>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</si>
  <si>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</si>
  <si>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</si>
  <si>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</si>
  <si>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</si>
  <si>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</si>
  <si>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</si>
  <si>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</si>
  <si>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</si>
  <si>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</si>
  <si>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</si>
  <si>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</si>
  <si>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</si>
  <si>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</si>
  <si>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</si>
  <si>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</si>
  <si>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</si>
  <si>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</si>
  <si>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</si>
  <si>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</si>
  <si>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</si>
  <si>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</si>
  <si>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</si>
  <si>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</si>
  <si>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</si>
  <si>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</si>
  <si>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</si>
  <si>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</si>
  <si>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</si>
  <si>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</si>
  <si>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</si>
  <si>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</si>
  <si>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</si>
  <si>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</si>
  <si>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</si>
  <si>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</si>
  <si>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</si>
  <si>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</si>
  <si>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</si>
  <si>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</si>
  <si>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</si>
  <si>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</si>
  <si>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</si>
  <si>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</si>
  <si>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</si>
  <si>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</si>
  <si>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</si>
  <si>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</si>
  <si>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</si>
  <si>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</si>
  <si>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</si>
  <si>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</si>
  <si>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</si>
  <si>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</si>
  <si>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</si>
  <si>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</si>
  <si>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</si>
  <si>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</si>
  <si>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</si>
  <si>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</si>
  <si>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</si>
  <si>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</si>
  <si>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</si>
  <si>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</si>
  <si>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</si>
  <si>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</si>
  <si>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</si>
  <si>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</si>
  <si>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</si>
  <si>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</si>
  <si>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</si>
  <si>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</si>
  <si>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</si>
  <si>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</si>
  <si>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</si>
  <si>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</si>
  <si>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</si>
  <si>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</si>
  <si>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</si>
  <si>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</si>
  <si>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</si>
  <si>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</si>
  <si>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</si>
  <si>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</si>
  <si>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</si>
  <si>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</si>
  <si>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</si>
  <si>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</si>
  <si>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</si>
  <si>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</si>
  <si>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</si>
  <si>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</si>
  <si>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</si>
  <si>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</si>
  <si>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</si>
  <si>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</si>
  <si>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</si>
  <si>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</si>
  <si>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</si>
  <si>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</si>
  <si>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</si>
  <si>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</si>
  <si>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</si>
  <si>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</si>
  <si>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</si>
  <si>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</si>
  <si>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</si>
  <si>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</si>
  <si>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</si>
  <si>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</si>
  <si>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</si>
  <si>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</si>
  <si>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</si>
  <si>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</si>
  <si>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</si>
  <si>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</si>
  <si>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</si>
  <si>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</si>
  <si>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</si>
  <si>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</si>
  <si>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</si>
  <si>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</si>
  <si>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</si>
  <si>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</si>
  <si>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</si>
  <si>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</si>
  <si>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</si>
  <si>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</si>
  <si>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</si>
  <si>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</si>
  <si>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</si>
  <si>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</si>
  <si>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</si>
  <si>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</si>
  <si>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</si>
  <si>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</si>
  <si>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</si>
  <si>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</si>
  <si>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</si>
  <si>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</si>
  <si>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</si>
  <si>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</si>
  <si>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</si>
  <si>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</si>
  <si>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</si>
  <si>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</si>
  <si>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</si>
  <si>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</si>
  <si>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</si>
  <si>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</si>
  <si>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</si>
  <si>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</si>
  <si>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</si>
  <si>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</si>
  <si>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</si>
  <si>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</si>
  <si>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</si>
  <si>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</si>
  <si>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</si>
  <si>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</si>
  <si>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</si>
  <si>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</si>
  <si>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</si>
  <si>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</si>
  <si>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</si>
  <si>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</si>
  <si>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</si>
  <si>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</si>
  <si>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</si>
  <si>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</si>
  <si>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</si>
  <si>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</si>
  <si>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</si>
  <si>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</si>
  <si>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</si>
  <si>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</si>
  <si>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</si>
  <si>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</si>
  <si>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</si>
  <si>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</si>
  <si>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</si>
  <si>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</si>
  <si>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</si>
  <si>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</si>
  <si>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</si>
  <si>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</si>
  <si>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</si>
  <si>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</si>
  <si>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</si>
  <si>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</si>
  <si>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</si>
  <si>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</si>
  <si>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</si>
  <si>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</si>
  <si>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</si>
  <si>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</si>
  <si>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</si>
  <si>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</si>
  <si>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</si>
  <si>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</si>
  <si>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</si>
  <si>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</si>
  <si>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</si>
  <si>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</si>
  <si>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</si>
  <si>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</si>
  <si>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</si>
  <si>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</si>
  <si>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</si>
  <si>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</si>
  <si>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</si>
  <si>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</si>
  <si>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</si>
  <si>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</si>
  <si>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</si>
  <si>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</si>
  <si>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</si>
  <si>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</si>
  <si>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</si>
  <si>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</si>
  <si>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</si>
  <si>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</si>
  <si>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</si>
  <si>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</si>
  <si>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</si>
  <si>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</si>
  <si>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</si>
  <si>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</si>
  <si>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</si>
  <si>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</si>
  <si>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</si>
  <si>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</si>
  <si>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</si>
  <si>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</si>
  <si>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</si>
  <si>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</si>
  <si>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</si>
  <si>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</si>
  <si>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</si>
  <si>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</si>
  <si>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</si>
  <si>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</si>
  <si>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</si>
  <si>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</si>
  <si>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</si>
  <si>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</si>
  <si>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</si>
  <si>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</si>
  <si>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</si>
  <si>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</si>
  <si>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</si>
  <si>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</si>
  <si>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</si>
  <si>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</si>
  <si>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</si>
  <si>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</si>
  <si>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</si>
  <si>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</si>
  <si>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</si>
  <si>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</si>
  <si>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</si>
  <si>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</si>
  <si>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</si>
  <si>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</si>
  <si>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</si>
  <si>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</si>
  <si>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</si>
  <si>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</si>
  <si>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</si>
  <si>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</si>
  <si>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</si>
  <si>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</si>
  <si>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</si>
  <si>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</si>
  <si>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</si>
  <si>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</si>
  <si>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</si>
  <si>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</si>
  <si>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</si>
  <si>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</si>
  <si>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</si>
  <si>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</si>
  <si>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</si>
  <si>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</si>
  <si>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</si>
  <si>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</si>
  <si>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</si>
  <si>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</si>
  <si>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</si>
  <si>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</si>
  <si>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</si>
  <si>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</si>
  <si>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</si>
  <si>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</si>
  <si>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</si>
  <si>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</si>
  <si>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</si>
  <si>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</si>
  <si>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</si>
  <si>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</si>
  <si>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</si>
  <si>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</si>
  <si>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</si>
  <si>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</si>
  <si>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</si>
  <si>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</si>
  <si>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</si>
  <si>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</si>
  <si>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</si>
  <si>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</si>
  <si>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</si>
  <si>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</si>
  <si>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</si>
  <si>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</si>
  <si>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</si>
  <si>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</si>
  <si>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</si>
  <si>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</si>
  <si>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</si>
  <si>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</si>
  <si>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</si>
  <si>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</si>
  <si>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</si>
  <si>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</si>
  <si>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</si>
  <si>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</si>
  <si>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</si>
  <si>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</si>
  <si>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</si>
  <si>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</si>
  <si>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</si>
  <si>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Thermal And Moisture Protection</t>
  </si>
  <si>
    <t>Roofing</t>
  </si>
  <si>
    <t>A107</t>
  </si>
  <si>
    <t>Exterior Finish</t>
  </si>
  <si>
    <t>Weather Barrier</t>
  </si>
  <si>
    <t>Specialties</t>
  </si>
  <si>
    <t>Fiber Cement Panels</t>
  </si>
  <si>
    <t>Phenolic Siding</t>
  </si>
  <si>
    <t>3'' Mineral Wool Insulation</t>
  </si>
  <si>
    <t>4'' Mineral Wool Insulation</t>
  </si>
  <si>
    <t>7/8'' Hat Channels</t>
  </si>
  <si>
    <t>5/8'' Fiber Cement Panels</t>
  </si>
  <si>
    <t>5/16'' Phenolic Siding</t>
  </si>
  <si>
    <t>Masonry Veneer</t>
  </si>
  <si>
    <t>3 5/8'' Masonry Veneer</t>
  </si>
  <si>
    <t>Standing Seam Siding</t>
  </si>
  <si>
    <t>Standing Seam Metal Siding</t>
  </si>
  <si>
    <t>Misc</t>
  </si>
  <si>
    <t>1/2'' F-Reveal Trim</t>
  </si>
  <si>
    <t>Metal Flashing W/ Hemmed Edge</t>
  </si>
  <si>
    <t>Standing Seam Metal Roof</t>
  </si>
  <si>
    <t>Membrane Roof + 6'' Insulation</t>
  </si>
  <si>
    <t>Roof Cricket</t>
  </si>
  <si>
    <t>Concealed Gutter</t>
  </si>
  <si>
    <t>Snow Guards</t>
  </si>
  <si>
    <t>6'' Insulation @ Membrane Roof</t>
  </si>
  <si>
    <t>1 1/2'' Insulation @ Metal Roof</t>
  </si>
  <si>
    <t>Metals</t>
  </si>
  <si>
    <t>Plumbing</t>
  </si>
  <si>
    <t>DIV-28</t>
  </si>
  <si>
    <t>Electronic Safety &amp; Security</t>
  </si>
  <si>
    <t>Earthwork</t>
  </si>
  <si>
    <t>Exterior Improvements</t>
  </si>
  <si>
    <t>Furnishings</t>
  </si>
  <si>
    <t>Heating, Ventilating, &amp; Air conditioning</t>
  </si>
  <si>
    <t>Communications</t>
  </si>
  <si>
    <t>36'' Wide Aluminum Panel</t>
  </si>
  <si>
    <t>Aluminum Fascia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</si>
  <si>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</si>
  <si>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</si>
  <si>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</si>
  <si>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</si>
  <si>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</si>
  <si>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</si>
  <si>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</si>
  <si>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</si>
  <si>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</si>
  <si>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</si>
  <si>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</si>
  <si>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</si>
  <si>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</si>
  <si>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</si>
  <si>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</si>
  <si>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4" Zee Girt</t>
  </si>
  <si>
    <t>3" Zee Girt</t>
  </si>
  <si>
    <t>Plam Window Sill W/ Solid Wood Edge</t>
  </si>
  <si>
    <t>3X Joint Sealant &amp; Backer Rod</t>
  </si>
  <si>
    <t>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</si>
</sst>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6">
    <numFmt numFmtId="43" formatCode="_-* #,##0.00_-;\-* #,##0.00_-;_-* &quot;-&quot;??_-;_-@_-"/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100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8"/>
      <name val="Calibri"/>
      <family val="2"/>
      <scheme val="minor"/>
    </font>
    <font>
      <b/>
      <i/>
      <u val="double"/>
      <sz val="18"/>
      <color rgb="FFFF0000"/>
      <name val="Calibri"/>
      <family val="2"/>
      <scheme val="minor"/>
    </font>
    <font>
      <u val="double"/>
      <sz val="1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0"/>
      <color theme="1"/>
      <name val="Segoe UI"/>
      <family val="2"/>
    </font>
    <font>
      <b/>
      <sz val="12"/>
      <color theme="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1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42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5" fillId="0" borderId="0"/>
    <xf numFmtId="0" fontId="15" fillId="23" borderId="7" applyNumberFormat="0" applyFon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  <xf numFmtId="0" fontId="14" fillId="0" borderId="0"/>
    <xf numFmtId="0" fontId="33" fillId="0" borderId="0"/>
    <xf numFmtId="0" fontId="15" fillId="0" borderId="0"/>
    <xf numFmtId="167" fontId="33" fillId="0" borderId="0" applyFont="0" applyFill="0" applyBorder="0" applyAlignment="0" applyProtection="0"/>
    <xf numFmtId="0" fontId="34" fillId="0" borderId="0"/>
    <xf numFmtId="167" fontId="15" fillId="0" borderId="0" applyFont="0" applyFill="0" applyBorder="0" applyAlignment="0" applyProtection="0"/>
    <xf numFmtId="0" fontId="15" fillId="0" borderId="0"/>
    <xf numFmtId="166" fontId="34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6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167" fontId="46" fillId="0" borderId="0" applyFont="0" applyFill="0" applyBorder="0" applyAlignment="0" applyProtection="0"/>
    <xf numFmtId="0" fontId="15" fillId="23" borderId="13" applyNumberFormat="0" applyFont="0" applyAlignment="0" applyProtection="0"/>
    <xf numFmtId="0" fontId="9" fillId="0" borderId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8" fillId="0" borderId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166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9" fillId="20" borderId="25" applyNumberFormat="0" applyAlignment="0" applyProtection="0"/>
    <xf numFmtId="166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29" fillId="20" borderId="31" applyNumberFormat="0" applyAlignment="0" applyProtection="0"/>
    <xf numFmtId="0" fontId="26" fillId="7" borderId="32" applyNumberFormat="0" applyAlignment="0" applyProtection="0"/>
    <xf numFmtId="0" fontId="29" fillId="20" borderId="31" applyNumberFormat="0" applyAlignment="0" applyProtection="0"/>
    <xf numFmtId="0" fontId="31" fillId="0" borderId="33" applyNumberFormat="0" applyFill="0" applyAlignment="0" applyProtection="0"/>
    <xf numFmtId="0" fontId="15" fillId="23" borderId="35" applyNumberFormat="0" applyFont="0" applyAlignment="0" applyProtection="0"/>
    <xf numFmtId="0" fontId="15" fillId="23" borderId="35" applyNumberFormat="0" applyFont="0" applyAlignment="0" applyProtection="0"/>
    <xf numFmtId="0" fontId="29" fillId="20" borderId="36" applyNumberFormat="0" applyAlignment="0" applyProtection="0"/>
    <xf numFmtId="0" fontId="15" fillId="23" borderId="35" applyNumberFormat="0" applyFont="0" applyAlignment="0" applyProtection="0"/>
    <xf numFmtId="0" fontId="26" fillId="7" borderId="37" applyNumberFormat="0" applyAlignment="0" applyProtection="0"/>
    <xf numFmtId="0" fontId="56" fillId="0" borderId="0" applyNumberForma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7" fillId="0" borderId="0"/>
    <xf numFmtId="0" fontId="6" fillId="0" borderId="0"/>
    <xf numFmtId="0" fontId="15" fillId="23" borderId="40" applyNumberFormat="0" applyFont="0" applyAlignment="0" applyProtection="0"/>
    <xf numFmtId="0" fontId="5" fillId="0" borderId="0"/>
    <xf numFmtId="0" fontId="26" fillId="7" borderId="37" applyNumberFormat="0" applyAlignment="0" applyProtection="0"/>
    <xf numFmtId="9" fontId="15" fillId="0" borderId="0" applyFont="0" applyFill="0" applyBorder="0" applyAlignment="0" applyProtection="0"/>
    <xf numFmtId="0" fontId="15" fillId="40" borderId="40" applyNumberFormat="0" applyFont="0" applyAlignment="0" applyProtection="0"/>
    <xf numFmtId="0" fontId="15" fillId="40" borderId="40" applyNumberFormat="0" applyFont="0" applyAlignment="0" applyProtection="0"/>
    <xf numFmtId="0" fontId="4" fillId="0" borderId="0"/>
    <xf numFmtId="167" fontId="15" fillId="0" borderId="0" applyFont="0" applyFill="0" applyBorder="0" applyAlignment="0" applyProtection="0"/>
    <xf numFmtId="0" fontId="3" fillId="0" borderId="0"/>
    <xf numFmtId="0" fontId="2" fillId="0" borderId="0"/>
    <xf numFmtId="0" fontId="19" fillId="20" borderId="3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166" fontId="15" fillId="0" borderId="0" applyFon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9" fillId="20" borderId="36" applyNumberForma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5" fillId="23" borderId="40" applyNumberFormat="0" applyFont="0" applyAlignment="0" applyProtection="0"/>
  </cellStyleXfs>
  <cellXfs count="398">
    <xf numFmtId="0" fontId="0" fillId="0" borderId="0" xfId="0"/>
    <xf numFmtId="0" fontId="35" fillId="0" borderId="0" xfId="0" applyFont="1" applyAlignment="1">
      <alignment vertical="top"/>
    </xf>
    <xf numFmtId="0" fontId="38" fillId="0" borderId="0" xfId="0" applyFont="1" applyAlignment="1">
      <alignment vertical="center"/>
    </xf>
    <xf numFmtId="0" fontId="37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2" fontId="35" fillId="0" borderId="0" xfId="0" applyNumberFormat="1" applyFont="1" applyAlignment="1">
      <alignment horizontal="center" vertical="center" wrapText="1"/>
    </xf>
    <xf numFmtId="2" fontId="35" fillId="0" borderId="0" xfId="0" applyNumberFormat="1" applyFont="1" applyAlignment="1">
      <alignment vertical="center" wrapText="1"/>
    </xf>
    <xf numFmtId="0" fontId="35" fillId="0" borderId="0" xfId="45" applyFont="1" applyAlignment="1">
      <alignment vertical="center"/>
    </xf>
    <xf numFmtId="0" fontId="35" fillId="0" borderId="11" xfId="0" applyFont="1" applyBorder="1" applyAlignment="1">
      <alignment horizontal="center" vertical="center"/>
    </xf>
    <xf numFmtId="9" fontId="35" fillId="0" borderId="11" xfId="62" applyFont="1" applyFill="1" applyBorder="1" applyAlignment="1">
      <alignment horizontal="center" vertical="center"/>
    </xf>
    <xf numFmtId="0" fontId="39" fillId="0" borderId="11" xfId="39" applyFont="1" applyFill="1" applyBorder="1" applyAlignment="1">
      <alignment vertical="center" wrapText="1"/>
    </xf>
    <xf numFmtId="0" fontId="55" fillId="0" borderId="11" xfId="0" applyFont="1" applyBorder="1" applyAlignment="1">
      <alignment vertical="center" wrapText="1"/>
    </xf>
    <xf numFmtId="0" fontId="58" fillId="0" borderId="0" xfId="0" applyFont="1" applyAlignment="1">
      <alignment vertical="top"/>
    </xf>
    <xf numFmtId="170" fontId="35" fillId="0" borderId="0" xfId="45" applyNumberFormat="1" applyFont="1" applyAlignment="1">
      <alignment vertical="center"/>
    </xf>
    <xf numFmtId="9" fontId="35" fillId="0" borderId="0" xfId="62" applyFont="1" applyAlignment="1">
      <alignment vertical="center"/>
    </xf>
    <xf numFmtId="0" fontId="60" fillId="0" borderId="0" xfId="0" applyFont="1"/>
    <xf numFmtId="0" fontId="59" fillId="0" borderId="0" xfId="0" applyFont="1" applyAlignment="1">
      <alignment horizontal="center"/>
    </xf>
    <xf numFmtId="0" fontId="59" fillId="0" borderId="0" xfId="0" applyFont="1"/>
    <xf numFmtId="9" fontId="60" fillId="0" borderId="0" xfId="0" applyNumberFormat="1" applyFont="1"/>
    <xf numFmtId="175" fontId="60" fillId="0" borderId="0" xfId="0" applyNumberFormat="1" applyFont="1"/>
    <xf numFmtId="0" fontId="5" fillId="0" borderId="0" xfId="99"/>
    <xf numFmtId="0" fontId="5" fillId="0" borderId="0" xfId="99" applyAlignment="1">
      <alignment horizontal="center"/>
    </xf>
    <xf numFmtId="166" fontId="60" fillId="0" borderId="0" xfId="61" applyFont="1"/>
    <xf numFmtId="169" fontId="53" fillId="24" borderId="10" xfId="61" applyNumberFormat="1" applyFont="1" applyFill="1" applyBorder="1" applyAlignment="1">
      <alignment horizontal="left" vertical="center" wrapText="1"/>
    </xf>
    <xf numFmtId="169" fontId="53" fillId="24" borderId="16" xfId="61" applyNumberFormat="1" applyFont="1" applyFill="1" applyBorder="1" applyAlignment="1">
      <alignment horizontal="left" vertical="center" wrapText="1"/>
    </xf>
    <xf numFmtId="169" fontId="53" fillId="24" borderId="27" xfId="61" applyNumberFormat="1" applyFont="1" applyFill="1" applyBorder="1" applyAlignment="1">
      <alignment horizontal="left" vertical="center" wrapText="1"/>
    </xf>
    <xf numFmtId="173" fontId="50" fillId="29" borderId="15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left" vertical="center"/>
    </xf>
    <xf numFmtId="176" fontId="54" fillId="29" borderId="0" xfId="62" applyNumberFormat="1" applyFont="1" applyFill="1" applyBorder="1" applyAlignment="1">
      <alignment horizontal="center" vertical="center"/>
    </xf>
    <xf numFmtId="9" fontId="54" fillId="29" borderId="0" xfId="62" applyFont="1" applyFill="1" applyBorder="1" applyAlignment="1">
      <alignment horizontal="center" vertical="center"/>
    </xf>
    <xf numFmtId="2" fontId="42" fillId="29" borderId="26" xfId="0" applyNumberFormat="1" applyFont="1" applyFill="1" applyBorder="1" applyAlignment="1">
      <alignment horizontal="right" vertical="center"/>
    </xf>
    <xf numFmtId="175" fontId="54" fillId="29" borderId="26" xfId="62" applyNumberFormat="1" applyFont="1" applyFill="1" applyBorder="1" applyAlignment="1">
      <alignment horizontal="center" vertical="center"/>
    </xf>
    <xf numFmtId="2" fontId="35" fillId="29" borderId="43" xfId="0" applyNumberFormat="1" applyFont="1" applyFill="1" applyBorder="1" applyAlignment="1">
      <alignment horizontal="center" vertical="center" wrapText="1"/>
    </xf>
    <xf numFmtId="0" fontId="40" fillId="29" borderId="44" xfId="34" applyFont="1" applyFill="1" applyBorder="1" applyAlignment="1" applyProtection="1">
      <alignment horizontal="right"/>
    </xf>
    <xf numFmtId="9" fontId="47" fillId="29" borderId="45" xfId="62" applyFont="1" applyFill="1" applyBorder="1" applyAlignment="1">
      <alignment horizontal="center" vertical="center"/>
    </xf>
    <xf numFmtId="2" fontId="35" fillId="29" borderId="16" xfId="0" applyNumberFormat="1" applyFont="1" applyFill="1" applyBorder="1" applyAlignment="1">
      <alignment horizontal="center" vertical="center" wrapText="1"/>
    </xf>
    <xf numFmtId="0" fontId="40" fillId="29" borderId="15" xfId="34" applyFont="1" applyFill="1" applyBorder="1" applyAlignment="1" applyProtection="1">
      <alignment horizontal="right"/>
    </xf>
    <xf numFmtId="9" fontId="47" fillId="29" borderId="34" xfId="62" applyFont="1" applyFill="1" applyBorder="1" applyAlignment="1">
      <alignment horizontal="center" vertical="center"/>
    </xf>
    <xf numFmtId="0" fontId="64" fillId="0" borderId="0" xfId="0" applyFont="1"/>
    <xf numFmtId="0" fontId="69" fillId="24" borderId="22" xfId="41" applyFont="1" applyFill="1" applyBorder="1" applyAlignment="1">
      <alignment horizontal="center" vertical="center"/>
    </xf>
    <xf numFmtId="168" fontId="69" fillId="24" borderId="22" xfId="41" applyNumberFormat="1" applyFont="1" applyFill="1" applyBorder="1" applyAlignment="1" applyProtection="1">
      <alignment horizontal="center" vertical="center"/>
    </xf>
    <xf numFmtId="0" fontId="69" fillId="24" borderId="33" xfId="41" applyFont="1" applyFill="1" applyBorder="1" applyAlignment="1">
      <alignment horizontal="center" vertical="center"/>
    </xf>
    <xf numFmtId="168" fontId="69" fillId="24" borderId="33" xfId="41" applyNumberFormat="1" applyFont="1" applyFill="1" applyBorder="1" applyAlignment="1" applyProtection="1">
      <alignment horizontal="center" vertical="center"/>
    </xf>
    <xf numFmtId="175" fontId="69" fillId="0" borderId="33" xfId="41" applyNumberFormat="1" applyFont="1" applyFill="1" applyBorder="1" applyAlignment="1">
      <alignment horizontal="center" vertical="center"/>
    </xf>
    <xf numFmtId="169" fontId="69" fillId="24" borderId="33" xfId="41" applyNumberFormat="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vertical="center"/>
    </xf>
    <xf numFmtId="9" fontId="69" fillId="0" borderId="33" xfId="41" applyNumberFormat="1" applyFont="1" applyFill="1" applyBorder="1" applyAlignment="1">
      <alignment horizontal="center" vertical="center"/>
    </xf>
    <xf numFmtId="0" fontId="40" fillId="30" borderId="11" xfId="0" applyFont="1" applyFill="1" applyBorder="1" applyAlignment="1">
      <alignment horizontal="center" vertical="center" wrapText="1"/>
    </xf>
    <xf numFmtId="1" fontId="35" fillId="33" borderId="41" xfId="38" applyNumberFormat="1" applyFont="1" applyFill="1" applyBorder="1" applyAlignment="1">
      <alignment horizontal="center" vertical="center"/>
    </xf>
    <xf numFmtId="173" fontId="35" fillId="34" borderId="40" xfId="63" applyNumberFormat="1" applyFont="1" applyFill="1" applyBorder="1" applyAlignment="1">
      <alignment horizontal="center" vertical="center"/>
    </xf>
    <xf numFmtId="9" fontId="35" fillId="34" borderId="40" xfId="62" applyFont="1" applyFill="1" applyBorder="1" applyAlignment="1">
      <alignment horizontal="right" vertical="center"/>
    </xf>
    <xf numFmtId="173" fontId="35" fillId="34" borderId="40" xfId="63" applyNumberFormat="1" applyFont="1" applyFill="1" applyBorder="1" applyAlignment="1">
      <alignment horizontal="right" vertical="center"/>
    </xf>
    <xf numFmtId="173" fontId="36" fillId="34" borderId="11" xfId="63" applyNumberFormat="1" applyFont="1" applyFill="1" applyBorder="1" applyAlignment="1">
      <alignment horizontal="center" vertical="center" wrapText="1"/>
    </xf>
    <xf numFmtId="0" fontId="36" fillId="33" borderId="11" xfId="38" applyNumberFormat="1" applyFont="1" applyFill="1" applyBorder="1" applyAlignment="1">
      <alignment horizontal="center" vertical="center" wrapText="1"/>
    </xf>
    <xf numFmtId="0" fontId="35" fillId="34" borderId="40" xfId="64" applyFont="1" applyFill="1" applyBorder="1" applyAlignment="1">
      <alignment horizontal="center" vertical="center"/>
    </xf>
    <xf numFmtId="0" fontId="35" fillId="34" borderId="40" xfId="38" applyFont="1" applyFill="1" applyBorder="1" applyAlignment="1">
      <alignment horizontal="center" vertical="center"/>
    </xf>
    <xf numFmtId="171" fontId="35" fillId="34" borderId="40" xfId="38" applyNumberFormat="1" applyFont="1" applyFill="1" applyBorder="1" applyAlignment="1">
      <alignment horizontal="right" vertical="center"/>
    </xf>
    <xf numFmtId="171" fontId="35" fillId="34" borderId="40" xfId="38" applyNumberFormat="1" applyFont="1" applyFill="1" applyBorder="1" applyAlignment="1">
      <alignment vertical="center"/>
    </xf>
    <xf numFmtId="167" fontId="35" fillId="34" borderId="40" xfId="38" applyNumberFormat="1" applyFont="1" applyFill="1" applyBorder="1" applyAlignment="1">
      <alignment horizontal="center" vertical="center"/>
    </xf>
    <xf numFmtId="171" fontId="35" fillId="33" borderId="40" xfId="38" applyNumberFormat="1" applyFont="1" applyFill="1" applyBorder="1" applyAlignment="1">
      <alignment horizontal="right" vertical="center"/>
    </xf>
    <xf numFmtId="170" fontId="35" fillId="37" borderId="40" xfId="38" applyNumberFormat="1" applyFont="1" applyFill="1" applyBorder="1" applyAlignment="1" applyProtection="1">
      <alignment horizontal="left" vertical="center"/>
    </xf>
    <xf numFmtId="1" fontId="35" fillId="33" borderId="49" xfId="38" applyNumberFormat="1" applyFont="1" applyFill="1" applyBorder="1" applyAlignment="1">
      <alignment horizontal="center" vertical="center"/>
    </xf>
    <xf numFmtId="177" fontId="70" fillId="32" borderId="11" xfId="38" applyNumberFormat="1" applyFont="1" applyFill="1" applyBorder="1" applyAlignment="1">
      <alignment vertical="center"/>
    </xf>
    <xf numFmtId="166" fontId="35" fillId="37" borderId="11" xfId="61" applyFont="1" applyFill="1" applyBorder="1" applyAlignment="1" applyProtection="1">
      <alignment horizontal="left" vertical="center"/>
    </xf>
    <xf numFmtId="177" fontId="70" fillId="32" borderId="11" xfId="38" applyNumberFormat="1" applyFont="1" applyFill="1" applyBorder="1" applyAlignment="1">
      <alignment horizontal="center" vertical="center"/>
    </xf>
    <xf numFmtId="0" fontId="35" fillId="0" borderId="11" xfId="0" applyFont="1" applyBorder="1" applyAlignment="1">
      <alignment horizontal="left" vertical="center"/>
    </xf>
    <xf numFmtId="178" fontId="60" fillId="0" borderId="0" xfId="0" applyNumberFormat="1" applyFont="1"/>
    <xf numFmtId="175" fontId="69" fillId="0" borderId="22" xfId="41" applyNumberFormat="1" applyFont="1" applyFill="1" applyBorder="1" applyAlignment="1">
      <alignment horizontal="center" vertical="center"/>
    </xf>
    <xf numFmtId="169" fontId="69" fillId="24" borderId="22" xfId="41" applyNumberFormat="1" applyFont="1" applyFill="1" applyBorder="1" applyAlignment="1">
      <alignment horizontal="left" vertical="center"/>
    </xf>
    <xf numFmtId="0" fontId="67" fillId="29" borderId="11" xfId="0" applyFont="1" applyFill="1" applyBorder="1" applyAlignment="1">
      <alignment horizontal="right"/>
    </xf>
    <xf numFmtId="169" fontId="35" fillId="0" borderId="11" xfId="78" applyNumberFormat="1" applyFont="1" applyBorder="1" applyAlignment="1">
      <alignment vertical="top" wrapText="1"/>
    </xf>
    <xf numFmtId="0" fontId="35" fillId="0" borderId="0" xfId="0" applyFont="1"/>
    <xf numFmtId="0" fontId="74" fillId="0" borderId="0" xfId="0" applyFont="1"/>
    <xf numFmtId="0" fontId="79" fillId="0" borderId="0" xfId="0" applyFont="1"/>
    <xf numFmtId="167" fontId="57" fillId="0" borderId="0" xfId="63" applyFont="1" applyBorder="1" applyAlignment="1"/>
    <xf numFmtId="167" fontId="58" fillId="0" borderId="0" xfId="63" applyFont="1" applyBorder="1" applyAlignment="1"/>
    <xf numFmtId="0" fontId="87" fillId="0" borderId="0" xfId="0" applyFont="1"/>
    <xf numFmtId="173" fontId="57" fillId="0" borderId="0" xfId="63" applyNumberFormat="1" applyFont="1" applyBorder="1"/>
    <xf numFmtId="0" fontId="35" fillId="24" borderId="10" xfId="0" applyFont="1" applyFill="1" applyBorder="1" applyAlignment="1">
      <alignment vertical="top"/>
    </xf>
    <xf numFmtId="2" fontId="36" fillId="24" borderId="12" xfId="0" applyNumberFormat="1" applyFont="1" applyFill="1" applyBorder="1" applyAlignment="1">
      <alignment vertical="center" wrapText="1"/>
    </xf>
    <xf numFmtId="2" fontId="35" fillId="24" borderId="12" xfId="0" applyNumberFormat="1" applyFont="1" applyFill="1" applyBorder="1" applyAlignment="1">
      <alignment vertical="center" wrapText="1"/>
    </xf>
    <xf numFmtId="172" fontId="67" fillId="29" borderId="11" xfId="0" applyNumberFormat="1" applyFont="1" applyFill="1" applyBorder="1"/>
    <xf numFmtId="0" fontId="68" fillId="0" borderId="0" xfId="0" applyFont="1" applyAlignment="1">
      <alignment vertical="top"/>
    </xf>
    <xf numFmtId="0" fontId="74" fillId="24" borderId="10" xfId="0" applyFont="1" applyFill="1" applyBorder="1" applyAlignment="1">
      <alignment vertical="center" wrapText="1"/>
    </xf>
    <xf numFmtId="169" fontId="50" fillId="24" borderId="0" xfId="61" applyNumberFormat="1" applyFont="1" applyFill="1" applyBorder="1" applyAlignment="1">
      <alignment horizontal="justify" vertical="center" wrapText="1"/>
    </xf>
    <xf numFmtId="0" fontId="68" fillId="24" borderId="10" xfId="0" applyFont="1" applyFill="1" applyBorder="1" applyAlignment="1">
      <alignment vertical="top"/>
    </xf>
    <xf numFmtId="169" fontId="49" fillId="24" borderId="0" xfId="75" applyNumberFormat="1" applyFont="1" applyFill="1" applyBorder="1" applyAlignment="1">
      <alignment vertical="center"/>
    </xf>
    <xf numFmtId="169" fontId="89" fillId="24" borderId="0" xfId="75" applyNumberFormat="1" applyFont="1" applyFill="1" applyBorder="1" applyAlignment="1">
      <alignment vertical="center"/>
    </xf>
    <xf numFmtId="169" fontId="91" fillId="24" borderId="0" xfId="75" applyNumberFormat="1" applyFont="1" applyFill="1" applyBorder="1" applyAlignment="1">
      <alignment horizontal="left" vertical="center"/>
    </xf>
    <xf numFmtId="0" fontId="35" fillId="24" borderId="10" xfId="0" applyFont="1" applyFill="1" applyBorder="1" applyAlignment="1">
      <alignment horizontal="center" vertical="center"/>
    </xf>
    <xf numFmtId="0" fontId="35" fillId="0" borderId="10" xfId="0" applyFont="1" applyBorder="1" applyAlignment="1">
      <alignment vertical="top"/>
    </xf>
    <xf numFmtId="0" fontId="35" fillId="24" borderId="16" xfId="0" applyFont="1" applyFill="1" applyBorder="1" applyAlignment="1">
      <alignment vertical="top"/>
    </xf>
    <xf numFmtId="0" fontId="35" fillId="24" borderId="15" xfId="0" applyFont="1" applyFill="1" applyBorder="1" applyAlignment="1">
      <alignment horizontal="center" vertical="center"/>
    </xf>
    <xf numFmtId="2" fontId="35" fillId="24" borderId="15" xfId="0" applyNumberFormat="1" applyFont="1" applyFill="1" applyBorder="1" applyAlignment="1">
      <alignment vertical="top" wrapText="1"/>
    </xf>
    <xf numFmtId="2" fontId="35" fillId="24" borderId="15" xfId="0" applyNumberFormat="1" applyFont="1" applyFill="1" applyBorder="1" applyAlignment="1">
      <alignment horizontal="center" vertical="center" wrapText="1"/>
    </xf>
    <xf numFmtId="2" fontId="35" fillId="24" borderId="15" xfId="0" applyNumberFormat="1" applyFont="1" applyFill="1" applyBorder="1" applyAlignment="1">
      <alignment vertical="center" wrapText="1"/>
    </xf>
    <xf numFmtId="2" fontId="35" fillId="24" borderId="34" xfId="0" applyNumberFormat="1" applyFont="1" applyFill="1" applyBorder="1" applyAlignment="1">
      <alignment vertical="center" wrapText="1"/>
    </xf>
    <xf numFmtId="2" fontId="35" fillId="0" borderId="0" xfId="0" applyNumberFormat="1" applyFont="1" applyAlignment="1">
      <alignment vertical="top" wrapText="1"/>
    </xf>
    <xf numFmtId="168" fontId="35" fillId="0" borderId="0" xfId="0" applyNumberFormat="1" applyFont="1" applyAlignment="1">
      <alignment vertical="center"/>
    </xf>
    <xf numFmtId="0" fontId="95" fillId="36" borderId="11" xfId="0" applyFont="1" applyFill="1" applyBorder="1" applyAlignment="1">
      <alignment horizontal="center" vertical="center" wrapText="1"/>
    </xf>
    <xf numFmtId="0" fontId="96" fillId="36" borderId="47" xfId="0" applyFont="1" applyFill="1" applyBorder="1" applyAlignment="1">
      <alignment horizontal="center" vertical="center"/>
    </xf>
    <xf numFmtId="0" fontId="44" fillId="36" borderId="50" xfId="0" applyFont="1" applyFill="1" applyBorder="1" applyAlignment="1">
      <alignment horizontal="center" vertical="center"/>
    </xf>
    <xf numFmtId="173" fontId="35" fillId="34" borderId="40" xfId="48" applyNumberFormat="1" applyFont="1" applyFill="1" applyBorder="1" applyAlignment="1">
      <alignment horizontal="center" vertical="center"/>
    </xf>
    <xf numFmtId="1" fontId="35" fillId="33" borderId="41" xfId="93" applyNumberFormat="1" applyFont="1" applyFill="1" applyBorder="1" applyAlignment="1">
      <alignment horizontal="center" vertical="center"/>
    </xf>
    <xf numFmtId="9" fontId="35" fillId="34" borderId="40" xfId="101" applyFont="1" applyFill="1" applyBorder="1" applyAlignment="1">
      <alignment horizontal="right" vertical="center"/>
    </xf>
    <xf numFmtId="173" fontId="35" fillId="34" borderId="40" xfId="48" applyNumberFormat="1" applyFont="1" applyFill="1" applyBorder="1" applyAlignment="1">
      <alignment horizontal="right" vertical="center"/>
    </xf>
    <xf numFmtId="171" fontId="35" fillId="33" borderId="40" xfId="93" applyNumberFormat="1" applyFont="1" applyFill="1" applyAlignment="1">
      <alignment horizontal="right" vertical="center"/>
    </xf>
    <xf numFmtId="1" fontId="35" fillId="33" borderId="49" xfId="93" applyNumberFormat="1" applyFont="1" applyFill="1" applyBorder="1" applyAlignment="1">
      <alignment horizontal="center" vertical="center"/>
    </xf>
    <xf numFmtId="14" fontId="66" fillId="29" borderId="44" xfId="0" applyNumberFormat="1" applyFont="1" applyFill="1" applyBorder="1" applyAlignment="1">
      <alignment horizontal="left"/>
    </xf>
    <xf numFmtId="1" fontId="35" fillId="24" borderId="41" xfId="93" applyNumberFormat="1" applyFont="1" applyFill="1" applyBorder="1" applyAlignment="1">
      <alignment horizontal="center" vertical="center"/>
    </xf>
    <xf numFmtId="1" fontId="69" fillId="24" borderId="22" xfId="41" applyNumberFormat="1" applyFont="1" applyFill="1" applyBorder="1" applyAlignment="1">
      <alignment horizontal="left" vertical="center"/>
    </xf>
    <xf numFmtId="1" fontId="69" fillId="24" borderId="33" xfId="41" applyNumberFormat="1" applyFont="1" applyFill="1" applyBorder="1" applyAlignment="1">
      <alignment horizontal="left" vertical="center"/>
    </xf>
    <xf numFmtId="1" fontId="35" fillId="0" borderId="0" xfId="0" applyNumberFormat="1" applyFont="1" applyAlignment="1">
      <alignment horizontal="center" vertical="center"/>
    </xf>
    <xf numFmtId="0" fontId="98" fillId="36" borderId="47" xfId="0" applyFont="1" applyFill="1" applyBorder="1" applyAlignment="1">
      <alignment horizontal="center" vertical="center"/>
    </xf>
    <xf numFmtId="0" fontId="44" fillId="36" borderId="53" xfId="0" applyFont="1" applyFill="1" applyBorder="1" applyAlignment="1">
      <alignment horizontal="center" vertical="center"/>
    </xf>
    <xf numFmtId="165" fontId="35" fillId="0" borderId="12" xfId="45" applyNumberFormat="1" applyFont="1" applyBorder="1" applyAlignment="1">
      <alignment vertical="center"/>
    </xf>
    <xf numFmtId="1" fontId="35" fillId="33" borderId="55" xfId="93" applyNumberFormat="1" applyFont="1" applyFill="1" applyBorder="1" applyAlignment="1">
      <alignment horizontal="center" vertical="center"/>
    </xf>
    <xf numFmtId="0" fontId="50" fillId="29" borderId="39" xfId="63" applyNumberFormat="1" applyFont="1" applyFill="1" applyBorder="1" applyAlignment="1">
      <alignment horizontal="center" vertical="center"/>
    </xf>
    <xf numFmtId="2" fontId="35" fillId="24" borderId="0" xfId="0" applyNumberFormat="1" applyFont="1" applyFill="1" applyAlignment="1">
      <alignment vertical="center" wrapText="1"/>
    </xf>
    <xf numFmtId="0" fontId="35" fillId="24" borderId="0" xfId="0" applyFont="1" applyFill="1" applyAlignment="1">
      <alignment vertical="top"/>
    </xf>
    <xf numFmtId="2" fontId="35" fillId="24" borderId="0" xfId="0" applyNumberFormat="1" applyFont="1" applyFill="1" applyAlignment="1">
      <alignment horizontal="center" vertical="center" wrapText="1"/>
    </xf>
    <xf numFmtId="166" fontId="42" fillId="27" borderId="11" xfId="78" applyFont="1" applyFill="1" applyBorder="1" applyAlignment="1">
      <alignment horizontal="center" vertical="center" wrapText="1"/>
    </xf>
    <xf numFmtId="169" fontId="42" fillId="25" borderId="11" xfId="78" applyNumberFormat="1" applyFont="1" applyFill="1" applyBorder="1" applyAlignment="1">
      <alignment horizontal="center" vertical="center" wrapText="1"/>
    </xf>
    <xf numFmtId="166" fontId="36" fillId="27" borderId="11" xfId="78" applyFont="1" applyFill="1" applyBorder="1" applyAlignment="1">
      <alignment vertical="center" wrapText="1"/>
    </xf>
    <xf numFmtId="169" fontId="36" fillId="25" borderId="11" xfId="78" applyNumberFormat="1" applyFont="1" applyFill="1" applyBorder="1" applyAlignment="1">
      <alignment vertical="center" wrapText="1"/>
    </xf>
    <xf numFmtId="166" fontId="57" fillId="27" borderId="11" xfId="78" applyFont="1" applyFill="1" applyBorder="1" applyAlignment="1">
      <alignment horizontal="right" vertical="center" wrapText="1"/>
    </xf>
    <xf numFmtId="175" fontId="57" fillId="25" borderId="11" xfId="62" applyNumberFormat="1" applyFont="1" applyFill="1" applyBorder="1" applyAlignment="1">
      <alignment horizontal="left" vertical="center" wrapText="1"/>
    </xf>
    <xf numFmtId="175" fontId="57" fillId="25" borderId="11" xfId="79" applyNumberFormat="1" applyFont="1" applyFill="1" applyBorder="1" applyAlignment="1">
      <alignment horizontal="left" vertical="center" wrapText="1"/>
    </xf>
    <xf numFmtId="166" fontId="36" fillId="27" borderId="11" xfId="78" applyFont="1" applyFill="1" applyBorder="1" applyAlignment="1">
      <alignment vertical="center"/>
    </xf>
    <xf numFmtId="169" fontId="36" fillId="25" borderId="11" xfId="78" applyNumberFormat="1" applyFont="1" applyFill="1" applyBorder="1" applyAlignment="1">
      <alignment vertical="center"/>
    </xf>
    <xf numFmtId="0" fontId="35" fillId="0" borderId="11" xfId="0" applyFont="1" applyBorder="1" applyAlignment="1">
      <alignment vertical="top"/>
    </xf>
    <xf numFmtId="169" fontId="36" fillId="25" borderId="11" xfId="78" applyNumberFormat="1" applyFont="1" applyFill="1" applyBorder="1" applyAlignment="1">
      <alignment vertical="top"/>
    </xf>
    <xf numFmtId="14" fontId="66" fillId="24" borderId="0" xfId="0" applyNumberFormat="1" applyFont="1" applyFill="1" applyAlignment="1">
      <alignment horizontal="left" vertical="center"/>
    </xf>
    <xf numFmtId="0" fontId="35" fillId="24" borderId="12" xfId="0" applyFont="1" applyFill="1" applyBorder="1" applyAlignment="1">
      <alignment vertical="top"/>
    </xf>
    <xf numFmtId="2" fontId="53" fillId="29" borderId="0" xfId="0" applyNumberFormat="1" applyFont="1" applyFill="1" applyAlignment="1">
      <alignment horizontal="right" vertical="center"/>
    </xf>
    <xf numFmtId="2" fontId="35" fillId="29" borderId="0" xfId="0" applyNumberFormat="1" applyFont="1" applyFill="1" applyAlignment="1">
      <alignment horizontal="center" vertical="center" wrapText="1"/>
    </xf>
    <xf numFmtId="0" fontId="67" fillId="29" borderId="0" xfId="0" applyFont="1" applyFill="1" applyAlignment="1">
      <alignment horizontal="right"/>
    </xf>
    <xf numFmtId="172" fontId="66" fillId="29" borderId="0" xfId="0" applyNumberFormat="1" applyFont="1" applyFill="1"/>
    <xf numFmtId="0" fontId="35" fillId="29" borderId="0" xfId="0" applyFont="1" applyFill="1" applyAlignment="1">
      <alignment horizontal="center" vertical="center"/>
    </xf>
    <xf numFmtId="2" fontId="35" fillId="29" borderId="0" xfId="0" applyNumberFormat="1" applyFont="1" applyFill="1" applyAlignment="1">
      <alignment vertical="center" wrapText="1"/>
    </xf>
    <xf numFmtId="172" fontId="66" fillId="29" borderId="0" xfId="0" applyNumberFormat="1" applyFont="1" applyFill="1" applyAlignment="1">
      <alignment horizontal="left"/>
    </xf>
    <xf numFmtId="172" fontId="49" fillId="29" borderId="0" xfId="0" applyNumberFormat="1" applyFont="1" applyFill="1"/>
    <xf numFmtId="2" fontId="50" fillId="29" borderId="0" xfId="0" applyNumberFormat="1" applyFont="1" applyFill="1" applyAlignment="1">
      <alignment horizontal="right"/>
    </xf>
    <xf numFmtId="0" fontId="50" fillId="29" borderId="0" xfId="0" applyFont="1" applyFill="1" applyAlignment="1">
      <alignment horizontal="right"/>
    </xf>
    <xf numFmtId="2" fontId="36" fillId="24" borderId="0" xfId="0" applyNumberFormat="1" applyFont="1" applyFill="1" applyAlignment="1">
      <alignment vertical="center"/>
    </xf>
    <xf numFmtId="0" fontId="67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horizontal="center" vertical="center"/>
    </xf>
    <xf numFmtId="2" fontId="35" fillId="24" borderId="12" xfId="0" applyNumberFormat="1" applyFont="1" applyFill="1" applyBorder="1" applyAlignment="1">
      <alignment horizontal="center" vertical="center" wrapText="1"/>
    </xf>
    <xf numFmtId="1" fontId="35" fillId="0" borderId="41" xfId="38" applyNumberFormat="1" applyFont="1" applyFill="1" applyBorder="1" applyAlignment="1">
      <alignment horizontal="center" vertical="center"/>
    </xf>
    <xf numFmtId="174" fontId="35" fillId="34" borderId="40" xfId="94" applyNumberFormat="1" applyFont="1" applyFill="1" applyAlignment="1">
      <alignment horizontal="center" vertical="center"/>
    </xf>
    <xf numFmtId="167" fontId="35" fillId="34" borderId="40" xfId="93" applyNumberFormat="1" applyFont="1" applyFill="1" applyAlignment="1">
      <alignment horizontal="center" vertical="center"/>
    </xf>
    <xf numFmtId="171" fontId="35" fillId="34" borderId="40" xfId="93" applyNumberFormat="1" applyFont="1" applyFill="1" applyAlignment="1">
      <alignment horizontal="right" vertical="center"/>
    </xf>
    <xf numFmtId="170" fontId="35" fillId="37" borderId="40" xfId="93" applyNumberFormat="1" applyFont="1" applyFill="1" applyAlignment="1" applyProtection="1">
      <alignment horizontal="left" vertical="center"/>
    </xf>
    <xf numFmtId="169" fontId="69" fillId="24" borderId="62" xfId="41" applyNumberFormat="1" applyFont="1" applyFill="1" applyBorder="1" applyAlignment="1">
      <alignment vertical="center"/>
    </xf>
    <xf numFmtId="0" fontId="69" fillId="24" borderId="61" xfId="41" applyFont="1" applyFill="1" applyBorder="1" applyAlignment="1">
      <alignment vertical="center"/>
    </xf>
    <xf numFmtId="169" fontId="69" fillId="24" borderId="63" xfId="41" applyNumberFormat="1" applyFont="1" applyFill="1" applyBorder="1" applyAlignment="1">
      <alignment vertical="center"/>
    </xf>
    <xf numFmtId="0" fontId="69" fillId="24" borderId="66" xfId="41" applyFont="1" applyFill="1" applyBorder="1" applyAlignment="1">
      <alignment horizontal="center" vertical="center"/>
    </xf>
    <xf numFmtId="1" fontId="69" fillId="24" borderId="66" xfId="41" applyNumberFormat="1" applyFont="1" applyFill="1" applyBorder="1" applyAlignment="1">
      <alignment horizontal="left" vertical="center"/>
    </xf>
    <xf numFmtId="168" fontId="69" fillId="24" borderId="66" xfId="41" applyNumberFormat="1" applyFont="1" applyFill="1" applyBorder="1" applyAlignment="1" applyProtection="1">
      <alignment horizontal="center" vertical="center"/>
    </xf>
    <xf numFmtId="0" fontId="69" fillId="24" borderId="66" xfId="41" applyFont="1" applyFill="1" applyBorder="1" applyAlignment="1">
      <alignment vertical="center"/>
    </xf>
    <xf numFmtId="170" fontId="69" fillId="24" borderId="66" xfId="41" applyNumberFormat="1" applyFont="1" applyFill="1" applyBorder="1" applyAlignment="1">
      <alignment horizontal="left" vertical="center"/>
    </xf>
    <xf numFmtId="164" fontId="69" fillId="0" borderId="67" xfId="41" applyNumberFormat="1" applyFont="1" applyFill="1" applyBorder="1" applyAlignment="1">
      <alignment vertical="center"/>
    </xf>
    <xf numFmtId="165" fontId="35" fillId="0" borderId="59" xfId="45" applyNumberFormat="1" applyFont="1" applyBorder="1" applyAlignment="1">
      <alignment vertical="center"/>
    </xf>
    <xf numFmtId="165" fontId="35" fillId="0" borderId="60" xfId="45" applyNumberFormat="1" applyFont="1" applyBorder="1" applyAlignment="1">
      <alignment vertical="center"/>
    </xf>
    <xf numFmtId="2" fontId="53" fillId="29" borderId="44" xfId="0" applyNumberFormat="1" applyFont="1" applyFill="1" applyBorder="1" applyAlignment="1">
      <alignment horizontal="right"/>
    </xf>
    <xf numFmtId="2" fontId="43" fillId="29" borderId="44" xfId="0" applyNumberFormat="1" applyFont="1" applyFill="1" applyBorder="1" applyAlignment="1">
      <alignment horizontal="right" vertical="center"/>
    </xf>
    <xf numFmtId="169" fontId="53" fillId="24" borderId="43" xfId="61" applyNumberFormat="1" applyFont="1" applyFill="1" applyBorder="1" applyAlignment="1">
      <alignment horizontal="left" vertical="center" wrapText="1"/>
    </xf>
    <xf numFmtId="2" fontId="35" fillId="29" borderId="10" xfId="0" applyNumberFormat="1" applyFont="1" applyFill="1" applyBorder="1" applyAlignment="1">
      <alignment horizontal="center" vertical="center" wrapText="1"/>
    </xf>
    <xf numFmtId="0" fontId="36" fillId="29" borderId="15" xfId="0" applyFont="1" applyFill="1" applyBorder="1" applyAlignment="1">
      <alignment horizontal="center" vertical="center"/>
    </xf>
    <xf numFmtId="2" fontId="48" fillId="29" borderId="15" xfId="0" applyNumberFormat="1" applyFont="1" applyFill="1" applyBorder="1" applyAlignment="1">
      <alignment horizontal="right" vertical="center"/>
    </xf>
    <xf numFmtId="169" fontId="43" fillId="24" borderId="16" xfId="61" applyNumberFormat="1" applyFont="1" applyFill="1" applyBorder="1" applyAlignment="1">
      <alignment horizontal="left" vertical="center" wrapText="1"/>
    </xf>
    <xf numFmtId="2" fontId="36" fillId="24" borderId="44" xfId="0" applyNumberFormat="1" applyFont="1" applyFill="1" applyBorder="1" applyAlignment="1">
      <alignment horizontal="left" vertical="center"/>
    </xf>
    <xf numFmtId="0" fontId="41" fillId="24" borderId="16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center" vertical="center"/>
    </xf>
    <xf numFmtId="0" fontId="68" fillId="29" borderId="56" xfId="0" applyFont="1" applyFill="1" applyBorder="1"/>
    <xf numFmtId="0" fontId="67" fillId="29" borderId="39" xfId="0" applyFont="1" applyFill="1" applyBorder="1" applyAlignment="1">
      <alignment horizontal="center" vertical="center"/>
    </xf>
    <xf numFmtId="0" fontId="35" fillId="29" borderId="39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horizontal="center" vertical="center" wrapText="1"/>
    </xf>
    <xf numFmtId="0" fontId="67" fillId="29" borderId="44" xfId="0" applyFont="1" applyFill="1" applyBorder="1" applyAlignment="1">
      <alignment horizontal="right"/>
    </xf>
    <xf numFmtId="0" fontId="35" fillId="29" borderId="44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vertical="center" wrapText="1"/>
    </xf>
    <xf numFmtId="2" fontId="35" fillId="29" borderId="45" xfId="0" applyNumberFormat="1" applyFont="1" applyFill="1" applyBorder="1" applyAlignment="1">
      <alignment vertical="center" wrapText="1"/>
    </xf>
    <xf numFmtId="2" fontId="35" fillId="29" borderId="12" xfId="0" applyNumberFormat="1" applyFont="1" applyFill="1" applyBorder="1" applyAlignment="1">
      <alignment vertical="center" wrapText="1"/>
    </xf>
    <xf numFmtId="2" fontId="35" fillId="29" borderId="15" xfId="0" applyNumberFormat="1" applyFont="1" applyFill="1" applyBorder="1" applyAlignment="1">
      <alignment horizontal="center" vertical="center" wrapText="1"/>
    </xf>
    <xf numFmtId="2" fontId="50" fillId="29" borderId="15" xfId="0" applyNumberFormat="1" applyFont="1" applyFill="1" applyBorder="1" applyAlignment="1">
      <alignment horizontal="right"/>
    </xf>
    <xf numFmtId="0" fontId="35" fillId="29" borderId="15" xfId="0" applyFont="1" applyFill="1" applyBorder="1" applyAlignment="1">
      <alignment horizontal="center" vertical="center"/>
    </xf>
    <xf numFmtId="2" fontId="35" fillId="29" borderId="15" xfId="0" applyNumberFormat="1" applyFont="1" applyFill="1" applyBorder="1" applyAlignment="1">
      <alignment vertical="center" wrapText="1"/>
    </xf>
    <xf numFmtId="2" fontId="35" fillId="29" borderId="34" xfId="0" applyNumberFormat="1" applyFont="1" applyFill="1" applyBorder="1" applyAlignment="1">
      <alignment vertical="center" wrapText="1"/>
    </xf>
    <xf numFmtId="1" fontId="35" fillId="24" borderId="68" xfId="38" applyNumberFormat="1" applyFont="1" applyFill="1" applyBorder="1" applyAlignment="1">
      <alignment horizontal="center" vertical="center"/>
    </xf>
    <xf numFmtId="1" fontId="35" fillId="35" borderId="68" xfId="38" applyNumberFormat="1" applyFont="1" applyFill="1" applyBorder="1" applyAlignment="1">
      <alignment horizontal="center" vertical="center"/>
    </xf>
    <xf numFmtId="1" fontId="35" fillId="36" borderId="68" xfId="38" applyNumberFormat="1" applyFont="1" applyFill="1" applyBorder="1" applyAlignment="1">
      <alignment horizontal="center" vertical="center"/>
    </xf>
    <xf numFmtId="0" fontId="35" fillId="34" borderId="54" xfId="64" applyFont="1" applyFill="1" applyBorder="1" applyAlignment="1">
      <alignment horizontal="center" vertical="center"/>
    </xf>
    <xf numFmtId="0" fontId="35" fillId="36" borderId="69" xfId="38" applyFont="1" applyFill="1" applyBorder="1" applyAlignment="1">
      <alignment horizontal="center" vertical="center"/>
    </xf>
    <xf numFmtId="0" fontId="35" fillId="34" borderId="54" xfId="38" applyFont="1" applyFill="1" applyBorder="1" applyAlignment="1">
      <alignment horizontal="center" vertical="center"/>
    </xf>
    <xf numFmtId="171" fontId="35" fillId="34" borderId="54" xfId="38" applyNumberFormat="1" applyFont="1" applyFill="1" applyBorder="1" applyAlignment="1">
      <alignment horizontal="right" vertical="center"/>
    </xf>
    <xf numFmtId="171" fontId="35" fillId="33" borderId="54" xfId="38" applyNumberFormat="1" applyFont="1" applyFill="1" applyBorder="1" applyAlignment="1">
      <alignment horizontal="right" vertical="center"/>
    </xf>
    <xf numFmtId="170" fontId="35" fillId="37" borderId="54" xfId="38" applyNumberFormat="1" applyFont="1" applyFill="1" applyBorder="1" applyAlignment="1" applyProtection="1">
      <alignment horizontal="left" vertical="center"/>
    </xf>
    <xf numFmtId="0" fontId="69" fillId="0" borderId="11" xfId="41" applyFont="1" applyFill="1" applyBorder="1" applyAlignment="1">
      <alignment vertical="center"/>
    </xf>
    <xf numFmtId="0" fontId="69" fillId="24" borderId="11" xfId="41" applyFont="1" applyFill="1" applyBorder="1" applyAlignment="1">
      <alignment horizontal="right" vertical="center"/>
    </xf>
    <xf numFmtId="173" fontId="69" fillId="0" borderId="11" xfId="63" applyNumberFormat="1" applyFont="1" applyFill="1" applyBorder="1" applyAlignment="1">
      <alignment vertical="center"/>
    </xf>
    <xf numFmtId="164" fontId="69" fillId="0" borderId="11" xfId="41" applyNumberFormat="1" applyFont="1" applyFill="1" applyBorder="1" applyAlignment="1">
      <alignment vertical="center"/>
    </xf>
    <xf numFmtId="164" fontId="69" fillId="24" borderId="11" xfId="41" applyNumberFormat="1" applyFont="1" applyFill="1" applyBorder="1" applyAlignment="1">
      <alignment vertical="center"/>
    </xf>
    <xf numFmtId="1" fontId="35" fillId="33" borderId="55" xfId="38" applyNumberFormat="1" applyFont="1" applyFill="1" applyBorder="1" applyAlignment="1">
      <alignment horizontal="center" vertical="center"/>
    </xf>
    <xf numFmtId="0" fontId="35" fillId="35" borderId="72" xfId="38" applyFont="1" applyFill="1" applyBorder="1" applyAlignment="1">
      <alignment horizontal="center" vertical="center"/>
    </xf>
    <xf numFmtId="0" fontId="99" fillId="41" borderId="38" xfId="89" applyFont="1" applyFill="1" applyBorder="1" applyAlignment="1">
      <alignment horizontal="center" vertical="center"/>
    </xf>
    <xf numFmtId="0" fontId="99" fillId="41" borderId="24" xfId="89" applyFont="1" applyFill="1" applyBorder="1" applyAlignment="1">
      <alignment horizontal="center" vertical="center"/>
    </xf>
    <xf numFmtId="0" fontId="99" fillId="41" borderId="15" xfId="89" applyFont="1" applyFill="1" applyBorder="1" applyAlignment="1">
      <alignment vertical="center"/>
    </xf>
    <xf numFmtId="173" fontId="99" fillId="41" borderId="15" xfId="48" applyNumberFormat="1" applyFont="1" applyFill="1" applyBorder="1" applyAlignment="1">
      <alignment horizontal="center" vertical="center"/>
    </xf>
    <xf numFmtId="173" fontId="99" fillId="41" borderId="15" xfId="48" applyNumberFormat="1" applyFont="1" applyFill="1" applyBorder="1" applyAlignment="1">
      <alignment vertical="center"/>
    </xf>
    <xf numFmtId="164" fontId="99" fillId="41" borderId="24" xfId="89" applyNumberFormat="1" applyFont="1" applyFill="1" applyBorder="1" applyAlignment="1">
      <alignment vertical="center"/>
    </xf>
    <xf numFmtId="1" fontId="35" fillId="24" borderId="68" xfId="93" applyNumberFormat="1" applyFont="1" applyFill="1" applyBorder="1" applyAlignment="1">
      <alignment horizontal="center" vertical="center"/>
    </xf>
    <xf numFmtId="1" fontId="35" fillId="33" borderId="68" xfId="38" applyNumberFormat="1" applyFont="1" applyFill="1" applyBorder="1" applyAlignment="1">
      <alignment horizontal="center" vertical="center"/>
    </xf>
    <xf numFmtId="1" fontId="35" fillId="33" borderId="73" xfId="38" applyNumberFormat="1" applyFont="1" applyFill="1" applyBorder="1" applyAlignment="1">
      <alignment horizontal="center" vertical="center"/>
    </xf>
    <xf numFmtId="1" fontId="35" fillId="33" borderId="74" xfId="38" applyNumberFormat="1" applyFont="1" applyFill="1" applyBorder="1" applyAlignment="1">
      <alignment horizontal="center" vertical="center"/>
    </xf>
    <xf numFmtId="173" fontId="35" fillId="34" borderId="54" xfId="63" applyNumberFormat="1" applyFont="1" applyFill="1" applyBorder="1" applyAlignment="1">
      <alignment horizontal="center" vertical="center"/>
    </xf>
    <xf numFmtId="9" fontId="35" fillId="34" borderId="54" xfId="62" applyFont="1" applyFill="1" applyBorder="1" applyAlignment="1">
      <alignment horizontal="right" vertical="center"/>
    </xf>
    <xf numFmtId="173" fontId="35" fillId="34" borderId="54" xfId="63" applyNumberFormat="1" applyFont="1" applyFill="1" applyBorder="1" applyAlignment="1">
      <alignment horizontal="right" vertical="center"/>
    </xf>
    <xf numFmtId="0" fontId="96" fillId="36" borderId="75" xfId="0" applyFont="1" applyFill="1" applyBorder="1" applyAlignment="1">
      <alignment horizontal="center" vertical="center"/>
    </xf>
    <xf numFmtId="174" fontId="35" fillId="34" borderId="54" xfId="94" applyNumberFormat="1" applyFont="1" applyFill="1" applyBorder="1" applyAlignment="1">
      <alignment horizontal="center" vertical="center"/>
    </xf>
    <xf numFmtId="167" fontId="35" fillId="34" borderId="54" xfId="38" applyNumberFormat="1" applyFont="1" applyFill="1" applyBorder="1" applyAlignment="1">
      <alignment horizontal="center" vertical="center"/>
    </xf>
    <xf numFmtId="0" fontId="99" fillId="41" borderId="76" xfId="89" applyFont="1" applyFill="1" applyBorder="1" applyAlignment="1">
      <alignment horizontal="center" vertical="center"/>
    </xf>
    <xf numFmtId="0" fontId="99" fillId="41" borderId="11" xfId="89" applyFont="1" applyFill="1" applyBorder="1" applyAlignment="1">
      <alignment horizontal="center" vertical="center"/>
    </xf>
    <xf numFmtId="0" fontId="99" fillId="41" borderId="39" xfId="89" applyFont="1" applyFill="1" applyBorder="1" applyAlignment="1">
      <alignment vertical="center"/>
    </xf>
    <xf numFmtId="173" fontId="99" fillId="41" borderId="39" xfId="48" applyNumberFormat="1" applyFont="1" applyFill="1" applyBorder="1" applyAlignment="1">
      <alignment horizontal="center" vertical="center"/>
    </xf>
    <xf numFmtId="173" fontId="99" fillId="41" borderId="39" xfId="48" applyNumberFormat="1" applyFont="1" applyFill="1" applyBorder="1" applyAlignment="1">
      <alignment vertical="center"/>
    </xf>
    <xf numFmtId="164" fontId="99" fillId="41" borderId="11" xfId="89" applyNumberFormat="1" applyFont="1" applyFill="1" applyBorder="1" applyAlignment="1">
      <alignment vertical="center"/>
    </xf>
    <xf numFmtId="14" fontId="66" fillId="24" borderId="0" xfId="0" applyNumberFormat="1" applyFont="1" applyFill="1" applyAlignment="1">
      <alignment horizontal="left" vertical="center" wrapText="1"/>
    </xf>
    <xf numFmtId="2" fontId="35" fillId="24" borderId="45" xfId="0" applyNumberFormat="1" applyFont="1" applyFill="1" applyBorder="1" applyAlignment="1">
      <alignment vertical="center" wrapText="1"/>
    </xf>
    <xf numFmtId="0" fontId="41" fillId="24" borderId="12" xfId="0" applyFont="1" applyFill="1" applyBorder="1" applyAlignment="1">
      <alignment horizontal="left" vertical="center" wrapText="1"/>
    </xf>
    <xf numFmtId="14" fontId="66" fillId="29" borderId="48" xfId="0" applyNumberFormat="1" applyFont="1" applyFill="1" applyBorder="1" applyAlignment="1">
      <alignment horizontal="left" vertical="center" wrapText="1"/>
    </xf>
    <xf numFmtId="0" fontId="40" fillId="30" borderId="48" xfId="0" applyFont="1" applyFill="1" applyBorder="1" applyAlignment="1">
      <alignment horizontal="center" vertical="center" wrapText="1"/>
    </xf>
    <xf numFmtId="0" fontId="99" fillId="41" borderId="15" xfId="89" applyFont="1" applyFill="1" applyBorder="1" applyAlignment="1">
      <alignment vertical="center" wrapText="1"/>
    </xf>
    <xf numFmtId="0" fontId="35" fillId="33" borderId="51" xfId="38" applyNumberFormat="1" applyFont="1" applyFill="1" applyBorder="1" applyAlignment="1">
      <alignment vertical="center" wrapText="1"/>
    </xf>
    <xf numFmtId="0" fontId="61" fillId="7" borderId="52" xfId="84" applyFont="1" applyBorder="1" applyAlignment="1">
      <alignment horizontal="justify" vertical="center" wrapText="1"/>
    </xf>
    <xf numFmtId="0" fontId="35" fillId="33" borderId="71" xfId="38" applyNumberFormat="1" applyFont="1" applyFill="1" applyBorder="1" applyAlignment="1">
      <alignment vertical="center" wrapText="1"/>
    </xf>
    <xf numFmtId="0" fontId="99" fillId="41" borderId="39" xfId="89" applyFont="1" applyFill="1" applyBorder="1" applyAlignment="1">
      <alignment vertical="center" wrapText="1"/>
    </xf>
    <xf numFmtId="0" fontId="35" fillId="33" borderId="0" xfId="0" applyFont="1" applyFill="1" applyAlignment="1">
      <alignment vertical="center" wrapText="1"/>
    </xf>
    <xf numFmtId="0" fontId="61" fillId="7" borderId="52" xfId="100" applyFont="1" applyBorder="1" applyAlignment="1">
      <alignment horizontal="justify" vertical="center" wrapText="1"/>
    </xf>
    <xf numFmtId="0" fontId="36" fillId="33" borderId="51" xfId="93" applyNumberFormat="1" applyFont="1" applyFill="1" applyBorder="1" applyAlignment="1">
      <alignment vertical="center" wrapText="1"/>
    </xf>
    <xf numFmtId="0" fontId="35" fillId="33" borderId="51" xfId="93" applyNumberFormat="1" applyFont="1" applyFill="1" applyBorder="1" applyAlignment="1">
      <alignment vertical="center" wrapText="1"/>
    </xf>
    <xf numFmtId="0" fontId="35" fillId="33" borderId="71" xfId="94" applyFont="1" applyFill="1" applyBorder="1" applyAlignment="1">
      <alignment horizontal="justify" vertical="center" wrapText="1"/>
    </xf>
    <xf numFmtId="0" fontId="69" fillId="0" borderId="22" xfId="41" applyFont="1" applyFill="1" applyBorder="1" applyAlignment="1">
      <alignment vertical="center" wrapText="1"/>
    </xf>
    <xf numFmtId="0" fontId="69" fillId="0" borderId="33" xfId="41" applyFont="1" applyFill="1" applyBorder="1" applyAlignment="1">
      <alignment vertical="center" wrapText="1"/>
    </xf>
    <xf numFmtId="0" fontId="69" fillId="0" borderId="66" xfId="41" applyFont="1" applyFill="1" applyBorder="1" applyAlignment="1">
      <alignment vertical="center" wrapText="1"/>
    </xf>
    <xf numFmtId="2" fontId="63" fillId="0" borderId="43" xfId="0" applyNumberFormat="1" applyFont="1" applyBorder="1" applyAlignment="1">
      <alignment vertical="center"/>
    </xf>
    <xf numFmtId="2" fontId="63" fillId="0" borderId="44" xfId="0" applyNumberFormat="1" applyFont="1" applyBorder="1" applyAlignment="1">
      <alignment vertical="center" wrapText="1"/>
    </xf>
    <xf numFmtId="2" fontId="57" fillId="0" borderId="44" xfId="0" applyNumberFormat="1" applyFont="1" applyBorder="1" applyAlignment="1">
      <alignment vertical="center" wrapText="1"/>
    </xf>
    <xf numFmtId="2" fontId="57" fillId="0" borderId="45" xfId="0" applyNumberFormat="1" applyFont="1" applyBorder="1" applyAlignment="1">
      <alignment vertical="center" wrapText="1"/>
    </xf>
    <xf numFmtId="0" fontId="35" fillId="0" borderId="12" xfId="0" applyFont="1" applyBorder="1"/>
    <xf numFmtId="0" fontId="35" fillId="0" borderId="10" xfId="0" applyFont="1" applyBorder="1"/>
    <xf numFmtId="0" fontId="35" fillId="0" borderId="15" xfId="0" applyFont="1" applyBorder="1"/>
    <xf numFmtId="0" fontId="35" fillId="0" borderId="34" xfId="0" applyFont="1" applyBorder="1"/>
    <xf numFmtId="2" fontId="35" fillId="24" borderId="0" xfId="0" applyNumberFormat="1" applyFont="1" applyFill="1" applyAlignment="1">
      <alignment vertical="top" wrapText="1"/>
    </xf>
    <xf numFmtId="2" fontId="36" fillId="24" borderId="0" xfId="0" applyNumberFormat="1" applyFont="1" applyFill="1" applyAlignment="1">
      <alignment vertical="center" wrapText="1"/>
    </xf>
    <xf numFmtId="0" fontId="67" fillId="24" borderId="0" xfId="0" applyFont="1" applyFill="1" applyAlignment="1">
      <alignment horizontal="right"/>
    </xf>
    <xf numFmtId="172" fontId="49" fillId="24" borderId="0" xfId="0" applyNumberFormat="1" applyFont="1" applyFill="1"/>
    <xf numFmtId="172" fontId="66" fillId="24" borderId="0" xfId="0" applyNumberFormat="1" applyFont="1" applyFill="1" applyAlignment="1">
      <alignment horizontal="left"/>
    </xf>
    <xf numFmtId="172" fontId="66" fillId="24" borderId="0" xfId="0" applyNumberFormat="1" applyFont="1" applyFill="1" applyAlignment="1">
      <alignment horizontal="left" vertical="top"/>
    </xf>
    <xf numFmtId="0" fontId="67" fillId="24" borderId="0" xfId="0" applyFont="1" applyFill="1" applyAlignment="1">
      <alignment horizontal="right" vertical="center"/>
    </xf>
    <xf numFmtId="0" fontId="68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vertical="center"/>
    </xf>
    <xf numFmtId="0" fontId="68" fillId="24" borderId="0" xfId="0" applyFont="1" applyFill="1" applyAlignment="1">
      <alignment horizontal="left" vertical="center"/>
    </xf>
    <xf numFmtId="169" fontId="68" fillId="24" borderId="0" xfId="61" applyNumberFormat="1" applyFont="1" applyFill="1" applyBorder="1" applyAlignment="1">
      <alignment vertical="center"/>
    </xf>
    <xf numFmtId="169" fontId="68" fillId="24" borderId="0" xfId="61" applyNumberFormat="1" applyFont="1" applyFill="1" applyBorder="1" applyAlignment="1">
      <alignment vertical="center" wrapText="1"/>
    </xf>
    <xf numFmtId="49" fontId="68" fillId="24" borderId="0" xfId="0" applyNumberFormat="1" applyFont="1" applyFill="1" applyAlignment="1">
      <alignment vertical="center" wrapText="1"/>
    </xf>
    <xf numFmtId="2" fontId="68" fillId="24" borderId="0" xfId="0" applyNumberFormat="1" applyFont="1" applyFill="1" applyAlignment="1">
      <alignment vertical="center" wrapText="1"/>
    </xf>
    <xf numFmtId="0" fontId="68" fillId="24" borderId="0" xfId="0" applyFont="1" applyFill="1" applyAlignment="1">
      <alignment vertical="center"/>
    </xf>
    <xf numFmtId="2" fontId="90" fillId="24" borderId="0" xfId="0" applyNumberFormat="1" applyFont="1" applyFill="1" applyAlignment="1">
      <alignment vertical="center" wrapText="1"/>
    </xf>
    <xf numFmtId="2" fontId="48" fillId="24" borderId="0" xfId="0" applyNumberFormat="1" applyFont="1" applyFill="1" applyAlignment="1">
      <alignment horizontal="center" vertical="center" wrapText="1"/>
    </xf>
    <xf numFmtId="0" fontId="68" fillId="24" borderId="0" xfId="0" applyFont="1" applyFill="1" applyAlignment="1">
      <alignment vertical="top"/>
    </xf>
    <xf numFmtId="2" fontId="92" fillId="24" borderId="0" xfId="0" applyNumberFormat="1" applyFont="1" applyFill="1" applyAlignment="1">
      <alignment vertical="center" wrapText="1"/>
    </xf>
    <xf numFmtId="0" fontId="50" fillId="24" borderId="0" xfId="0" applyFont="1" applyFill="1" applyAlignment="1">
      <alignment horizontal="left" vertical="center" wrapText="1"/>
    </xf>
    <xf numFmtId="0" fontId="94" fillId="24" borderId="0" xfId="0" applyFont="1" applyFill="1" applyAlignment="1">
      <alignment horizontal="center" vertical="center"/>
    </xf>
    <xf numFmtId="0" fontId="72" fillId="32" borderId="11" xfId="77" applyFont="1" applyFill="1" applyBorder="1" applyAlignment="1">
      <alignment horizontal="center" vertical="center" wrapText="1"/>
    </xf>
    <xf numFmtId="169" fontId="50" fillId="24" borderId="11" xfId="61" applyNumberFormat="1" applyFont="1" applyFill="1" applyBorder="1" applyAlignment="1">
      <alignment horizontal="justify" vertical="center" wrapText="1"/>
    </xf>
    <xf numFmtId="9" fontId="43" fillId="31" borderId="11" xfId="79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left" vertical="center"/>
    </xf>
    <xf numFmtId="2" fontId="45" fillId="38" borderId="11" xfId="0" applyNumberFormat="1" applyFont="1" applyFill="1" applyBorder="1" applyAlignment="1">
      <alignment horizontal="center" vertical="center" wrapText="1"/>
    </xf>
    <xf numFmtId="2" fontId="45" fillId="38" borderId="11" xfId="0" applyNumberFormat="1" applyFont="1" applyFill="1" applyBorder="1" applyAlignment="1">
      <alignment vertical="center" wrapText="1"/>
    </xf>
    <xf numFmtId="169" fontId="35" fillId="0" borderId="11" xfId="61" applyNumberFormat="1" applyFont="1" applyBorder="1" applyAlignment="1">
      <alignment horizontal="center" vertical="center" wrapText="1"/>
    </xf>
    <xf numFmtId="175" fontId="35" fillId="0" borderId="11" xfId="62" applyNumberFormat="1" applyFont="1" applyBorder="1" applyAlignment="1">
      <alignment horizontal="center" vertical="center" wrapText="1"/>
    </xf>
    <xf numFmtId="0" fontId="93" fillId="34" borderId="11" xfId="0" applyFont="1" applyFill="1" applyBorder="1" applyAlignment="1">
      <alignment horizontal="right" vertical="center"/>
    </xf>
    <xf numFmtId="0" fontId="36" fillId="34" borderId="11" xfId="0" applyFont="1" applyFill="1" applyBorder="1" applyAlignment="1">
      <alignment horizontal="right" vertical="center"/>
    </xf>
    <xf numFmtId="169" fontId="36" fillId="34" borderId="11" xfId="61" applyNumberFormat="1" applyFont="1" applyFill="1" applyBorder="1" applyAlignment="1">
      <alignment vertical="top" wrapText="1"/>
    </xf>
    <xf numFmtId="169" fontId="36" fillId="34" borderId="11" xfId="61" applyNumberFormat="1" applyFont="1" applyFill="1" applyBorder="1" applyAlignment="1">
      <alignment horizontal="center" vertical="top" wrapText="1"/>
    </xf>
    <xf numFmtId="9" fontId="35" fillId="34" borderId="11" xfId="0" applyNumberFormat="1" applyFont="1" applyFill="1" applyBorder="1" applyAlignment="1">
      <alignment horizontal="center" vertical="center" wrapText="1"/>
    </xf>
    <xf numFmtId="169" fontId="36" fillId="34" borderId="11" xfId="61" applyNumberFormat="1" applyFont="1" applyFill="1" applyBorder="1" applyAlignment="1">
      <alignment horizontal="left" vertical="top" wrapText="1"/>
    </xf>
    <xf numFmtId="169" fontId="36" fillId="34" borderId="11" xfId="61" applyNumberFormat="1" applyFont="1" applyFill="1" applyBorder="1" applyAlignment="1">
      <alignment horizontal="center" vertical="center" wrapText="1"/>
    </xf>
    <xf numFmtId="175" fontId="35" fillId="34" borderId="11" xfId="0" applyNumberFormat="1" applyFont="1" applyFill="1" applyBorder="1" applyAlignment="1">
      <alignment horizontal="center" vertical="center" wrapText="1"/>
    </xf>
    <xf numFmtId="0" fontId="93" fillId="37" borderId="11" xfId="0" applyFont="1" applyFill="1" applyBorder="1" applyAlignment="1">
      <alignment horizontal="right" vertical="center"/>
    </xf>
    <xf numFmtId="0" fontId="36" fillId="37" borderId="11" xfId="0" applyFont="1" applyFill="1" applyBorder="1" applyAlignment="1">
      <alignment horizontal="right" vertical="center"/>
    </xf>
    <xf numFmtId="169" fontId="36" fillId="37" borderId="11" xfId="61" applyNumberFormat="1" applyFont="1" applyFill="1" applyBorder="1" applyAlignment="1">
      <alignment horizontal="left" vertical="top" wrapText="1"/>
    </xf>
    <xf numFmtId="169" fontId="36" fillId="37" borderId="11" xfId="61" applyNumberFormat="1" applyFont="1" applyFill="1" applyBorder="1" applyAlignment="1">
      <alignment horizontal="center" vertical="center" wrapText="1"/>
    </xf>
    <xf numFmtId="2" fontId="35" fillId="37" borderId="11" xfId="0" applyNumberFormat="1" applyFont="1" applyFill="1" applyBorder="1" applyAlignment="1">
      <alignment horizontal="center" vertical="center" wrapText="1"/>
    </xf>
    <xf numFmtId="169" fontId="36" fillId="31" borderId="11" xfId="78" applyNumberFormat="1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169" fontId="35" fillId="0" borderId="11" xfId="78" applyNumberFormat="1" applyFont="1" applyBorder="1" applyAlignment="1">
      <alignment vertical="center" wrapText="1"/>
    </xf>
    <xf numFmtId="169" fontId="35" fillId="24" borderId="11" xfId="78" applyNumberFormat="1" applyFont="1" applyFill="1" applyBorder="1" applyAlignment="1">
      <alignment vertical="center"/>
    </xf>
    <xf numFmtId="169" fontId="35" fillId="37" borderId="11" xfId="78" applyNumberFormat="1" applyFont="1" applyFill="1" applyBorder="1" applyAlignment="1">
      <alignment vertical="center" wrapText="1"/>
    </xf>
    <xf numFmtId="169" fontId="35" fillId="37" borderId="11" xfId="61" applyNumberFormat="1" applyFont="1" applyFill="1" applyBorder="1" applyAlignment="1">
      <alignment vertical="center" wrapText="1"/>
    </xf>
    <xf numFmtId="169" fontId="35" fillId="37" borderId="11" xfId="78" applyNumberFormat="1" applyFont="1" applyFill="1" applyBorder="1" applyAlignment="1">
      <alignment vertical="center"/>
    </xf>
    <xf numFmtId="169" fontId="35" fillId="37" borderId="11" xfId="61" applyNumberFormat="1" applyFont="1" applyFill="1" applyBorder="1" applyAlignment="1">
      <alignment vertical="center"/>
    </xf>
    <xf numFmtId="2" fontId="35" fillId="24" borderId="11" xfId="0" applyNumberFormat="1" applyFont="1" applyFill="1" applyBorder="1" applyAlignment="1">
      <alignment vertical="center"/>
    </xf>
    <xf numFmtId="169" fontId="35" fillId="28" borderId="11" xfId="78" applyNumberFormat="1" applyFont="1" applyFill="1" applyBorder="1" applyAlignment="1">
      <alignment vertical="center" wrapText="1"/>
    </xf>
    <xf numFmtId="2" fontId="42" fillId="29" borderId="11" xfId="0" applyNumberFormat="1" applyFont="1" applyFill="1" applyBorder="1" applyAlignment="1">
      <alignment horizontal="center" vertical="center" wrapText="1"/>
    </xf>
    <xf numFmtId="0" fontId="42" fillId="29" borderId="11" xfId="0" applyFont="1" applyFill="1" applyBorder="1" applyAlignment="1">
      <alignment horizontal="center" vertical="center"/>
    </xf>
    <xf numFmtId="2" fontId="42" fillId="29" borderId="11" xfId="0" applyNumberFormat="1" applyFont="1" applyFill="1" applyBorder="1" applyAlignment="1">
      <alignment vertical="center" wrapText="1"/>
    </xf>
    <xf numFmtId="169" fontId="35" fillId="0" borderId="11" xfId="78" applyNumberFormat="1" applyFont="1" applyBorder="1" applyAlignment="1">
      <alignment horizontal="center" vertical="center" wrapText="1"/>
    </xf>
    <xf numFmtId="169" fontId="35" fillId="0" borderId="11" xfId="61" applyNumberFormat="1" applyFont="1" applyBorder="1" applyAlignment="1">
      <alignment vertical="center" wrapText="1"/>
    </xf>
    <xf numFmtId="0" fontId="79" fillId="0" borderId="10" xfId="0" applyFont="1" applyBorder="1"/>
    <xf numFmtId="0" fontId="81" fillId="0" borderId="0" xfId="0" applyFont="1"/>
    <xf numFmtId="0" fontId="79" fillId="0" borderId="12" xfId="0" applyFont="1" applyBorder="1"/>
    <xf numFmtId="0" fontId="86" fillId="0" borderId="0" xfId="0" applyFont="1"/>
    <xf numFmtId="0" fontId="57" fillId="0" borderId="0" xfId="0" applyFont="1"/>
    <xf numFmtId="175" fontId="57" fillId="0" borderId="0" xfId="0" applyNumberFormat="1" applyFont="1"/>
    <xf numFmtId="0" fontId="86" fillId="0" borderId="0" xfId="0" applyFont="1" applyAlignment="1">
      <alignment vertical="center"/>
    </xf>
    <xf numFmtId="0" fontId="87" fillId="0" borderId="10" xfId="0" applyFont="1" applyBorder="1"/>
    <xf numFmtId="0" fontId="57" fillId="0" borderId="0" xfId="0" applyFont="1" applyAlignment="1">
      <alignment horizontal="center"/>
    </xf>
    <xf numFmtId="0" fontId="81" fillId="0" borderId="0" xfId="0" applyFont="1" applyAlignment="1">
      <alignment vertical="top"/>
    </xf>
    <xf numFmtId="0" fontId="35" fillId="0" borderId="16" xfId="0" applyFont="1" applyBorder="1"/>
    <xf numFmtId="43" fontId="35" fillId="0" borderId="0" xfId="0" applyNumberFormat="1" applyFont="1"/>
    <xf numFmtId="0" fontId="69" fillId="24" borderId="61" xfId="4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horizontal="left" vertical="center"/>
    </xf>
    <xf numFmtId="0" fontId="69" fillId="24" borderId="64" xfId="41" applyFont="1" applyFill="1" applyBorder="1" applyAlignment="1">
      <alignment horizontal="left" vertical="center"/>
    </xf>
    <xf numFmtId="0" fontId="69" fillId="24" borderId="65" xfId="41" applyFont="1" applyFill="1" applyBorder="1" applyAlignment="1">
      <alignment horizontal="left" vertical="center"/>
    </xf>
    <xf numFmtId="177" fontId="70" fillId="32" borderId="57" xfId="38" applyNumberFormat="1" applyFont="1" applyFill="1" applyBorder="1" applyAlignment="1">
      <alignment horizontal="center" vertical="center"/>
    </xf>
    <xf numFmtId="177" fontId="70" fillId="32" borderId="46" xfId="38" applyNumberFormat="1" applyFont="1" applyFill="1" applyBorder="1" applyAlignment="1">
      <alignment horizontal="center" vertical="center"/>
    </xf>
    <xf numFmtId="177" fontId="70" fillId="32" borderId="58" xfId="38" applyNumberFormat="1" applyFont="1" applyFill="1" applyBorder="1" applyAlignment="1">
      <alignment horizontal="center" vertical="center"/>
    </xf>
    <xf numFmtId="14" fontId="66" fillId="24" borderId="0" xfId="0" applyNumberFormat="1" applyFont="1" applyFill="1" applyAlignment="1">
      <alignment horizontal="center" vertical="center"/>
    </xf>
    <xf numFmtId="0" fontId="65" fillId="24" borderId="0" xfId="92" applyFont="1" applyFill="1" applyBorder="1" applyAlignment="1">
      <alignment horizontal="center"/>
    </xf>
    <xf numFmtId="0" fontId="69" fillId="24" borderId="11" xfId="41" applyFont="1" applyFill="1" applyBorder="1" applyAlignment="1">
      <alignment horizontal="left" vertical="center"/>
    </xf>
    <xf numFmtId="0" fontId="69" fillId="24" borderId="70" xfId="41" applyFont="1" applyFill="1" applyBorder="1" applyAlignment="1">
      <alignment horizontal="left" vertical="center"/>
    </xf>
    <xf numFmtId="0" fontId="69" fillId="24" borderId="22" xfId="41" applyFont="1" applyFill="1" applyBorder="1" applyAlignment="1">
      <alignment horizontal="left" vertical="center"/>
    </xf>
    <xf numFmtId="0" fontId="69" fillId="24" borderId="56" xfId="41" applyFont="1" applyFill="1" applyBorder="1" applyAlignment="1">
      <alignment horizontal="center" vertical="center"/>
    </xf>
    <xf numFmtId="0" fontId="69" fillId="24" borderId="39" xfId="41" applyFont="1" applyFill="1" applyBorder="1" applyAlignment="1">
      <alignment horizontal="center" vertical="center"/>
    </xf>
    <xf numFmtId="0" fontId="69" fillId="24" borderId="48" xfId="41" applyFont="1" applyFill="1" applyBorder="1" applyAlignment="1">
      <alignment horizontal="center" vertical="center"/>
    </xf>
    <xf numFmtId="0" fontId="57" fillId="0" borderId="10" xfId="0" applyFont="1" applyBorder="1" applyAlignment="1">
      <alignment horizontal="left" indent="3"/>
    </xf>
    <xf numFmtId="0" fontId="57" fillId="0" borderId="0" xfId="0" applyFont="1" applyAlignment="1">
      <alignment horizontal="left" indent="3"/>
    </xf>
    <xf numFmtId="0" fontId="86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78" fillId="39" borderId="43" xfId="0" applyFont="1" applyFill="1" applyBorder="1" applyAlignment="1">
      <alignment horizontal="center" vertical="center"/>
    </xf>
    <xf numFmtId="0" fontId="71" fillId="39" borderId="44" xfId="0" applyFont="1" applyFill="1" applyBorder="1" applyAlignment="1">
      <alignment horizontal="center" vertical="center"/>
    </xf>
    <xf numFmtId="0" fontId="71" fillId="39" borderId="45" xfId="0" applyFont="1" applyFill="1" applyBorder="1" applyAlignment="1">
      <alignment horizontal="center" vertical="center"/>
    </xf>
    <xf numFmtId="0" fontId="71" fillId="39" borderId="10" xfId="0" applyFont="1" applyFill="1" applyBorder="1" applyAlignment="1">
      <alignment horizontal="center" vertical="center"/>
    </xf>
    <xf numFmtId="0" fontId="71" fillId="39" borderId="0" xfId="0" applyFont="1" applyFill="1" applyAlignment="1">
      <alignment horizontal="center" vertical="center"/>
    </xf>
    <xf numFmtId="0" fontId="71" fillId="39" borderId="12" xfId="0" applyFont="1" applyFill="1" applyBorder="1" applyAlignment="1">
      <alignment horizontal="center" vertical="center"/>
    </xf>
    <xf numFmtId="0" fontId="71" fillId="39" borderId="16" xfId="0" applyFont="1" applyFill="1" applyBorder="1" applyAlignment="1">
      <alignment horizontal="center" vertical="center"/>
    </xf>
    <xf numFmtId="0" fontId="71" fillId="39" borderId="15" xfId="0" applyFont="1" applyFill="1" applyBorder="1" applyAlignment="1">
      <alignment horizontal="center" vertical="center"/>
    </xf>
    <xf numFmtId="0" fontId="71" fillId="39" borderId="34" xfId="0" applyFont="1" applyFill="1" applyBorder="1" applyAlignment="1">
      <alignment horizontal="center" vertical="center"/>
    </xf>
    <xf numFmtId="0" fontId="80" fillId="0" borderId="21" xfId="0" applyFont="1" applyBorder="1" applyAlignment="1">
      <alignment horizontal="center"/>
    </xf>
    <xf numFmtId="0" fontId="82" fillId="0" borderId="21" xfId="0" applyFont="1" applyBorder="1" applyAlignment="1">
      <alignment horizontal="center"/>
    </xf>
    <xf numFmtId="0" fontId="83" fillId="0" borderId="21" xfId="0" applyFont="1" applyBorder="1" applyAlignment="1">
      <alignment horizontal="center"/>
    </xf>
    <xf numFmtId="0" fontId="84" fillId="0" borderId="21" xfId="0" applyFont="1" applyBorder="1" applyAlignment="1">
      <alignment horizontal="center"/>
    </xf>
    <xf numFmtId="0" fontId="81" fillId="0" borderId="21" xfId="0" applyFont="1" applyBorder="1" applyAlignment="1">
      <alignment horizontal="center"/>
    </xf>
    <xf numFmtId="0" fontId="85" fillId="0" borderId="21" xfId="0" applyFont="1" applyBorder="1" applyAlignment="1">
      <alignment horizontal="center"/>
    </xf>
    <xf numFmtId="167" fontId="57" fillId="0" borderId="0" xfId="63" applyFont="1" applyBorder="1" applyAlignment="1"/>
    <xf numFmtId="2" fontId="48" fillId="24" borderId="11" xfId="0" applyNumberFormat="1" applyFont="1" applyFill="1" applyBorder="1" applyAlignment="1">
      <alignment horizontal="center" vertical="center" wrapText="1"/>
    </xf>
    <xf numFmtId="2" fontId="43" fillId="31" borderId="11" xfId="0" applyNumberFormat="1" applyFont="1" applyFill="1" applyBorder="1" applyAlignment="1">
      <alignment horizontal="center" vertical="center" wrapText="1"/>
    </xf>
    <xf numFmtId="0" fontId="65" fillId="24" borderId="0" xfId="92" applyFont="1" applyFill="1" applyBorder="1" applyAlignment="1">
      <alignment horizontal="center" vertical="center" wrapText="1"/>
    </xf>
    <xf numFmtId="0" fontId="75" fillId="29" borderId="11" xfId="0" applyFont="1" applyFill="1" applyBorder="1" applyAlignment="1">
      <alignment horizontal="center" vertical="center" wrapText="1"/>
    </xf>
    <xf numFmtId="0" fontId="72" fillId="32" borderId="11" xfId="77" applyFont="1" applyFill="1" applyBorder="1" applyAlignment="1">
      <alignment horizontal="center" vertical="center" wrapText="1"/>
    </xf>
    <xf numFmtId="2" fontId="71" fillId="30" borderId="43" xfId="0" applyNumberFormat="1" applyFont="1" applyFill="1" applyBorder="1" applyAlignment="1">
      <alignment horizontal="center" vertical="center"/>
    </xf>
    <xf numFmtId="2" fontId="71" fillId="30" borderId="44" xfId="0" applyNumberFormat="1" applyFont="1" applyFill="1" applyBorder="1" applyAlignment="1">
      <alignment horizontal="center" vertical="center"/>
    </xf>
    <xf numFmtId="2" fontId="71" fillId="30" borderId="45" xfId="0" applyNumberFormat="1" applyFont="1" applyFill="1" applyBorder="1" applyAlignment="1">
      <alignment horizontal="center" vertical="center"/>
    </xf>
    <xf numFmtId="2" fontId="71" fillId="30" borderId="16" xfId="0" applyNumberFormat="1" applyFont="1" applyFill="1" applyBorder="1" applyAlignment="1">
      <alignment horizontal="center" vertical="center"/>
    </xf>
    <xf numFmtId="2" fontId="71" fillId="30" borderId="15" xfId="0" applyNumberFormat="1" applyFont="1" applyFill="1" applyBorder="1" applyAlignment="1">
      <alignment horizontal="center" vertical="center"/>
    </xf>
    <xf numFmtId="2" fontId="71" fillId="30" borderId="34" xfId="0" applyNumberFormat="1" applyFont="1" applyFill="1" applyBorder="1" applyAlignment="1">
      <alignment horizontal="center" vertical="center"/>
    </xf>
    <xf numFmtId="0" fontId="81" fillId="24" borderId="11" xfId="92" applyFont="1" applyFill="1" applyBorder="1" applyAlignment="1">
      <alignment horizontal="center" vertical="center"/>
    </xf>
    <xf numFmtId="172" fontId="66" fillId="24" borderId="0" xfId="0" applyNumberFormat="1" applyFont="1" applyFill="1" applyAlignment="1">
      <alignment horizontal="left" vertical="top" wrapText="1"/>
    </xf>
    <xf numFmtId="2" fontId="73" fillId="0" borderId="11" xfId="0" applyNumberFormat="1" applyFont="1" applyBorder="1" applyAlignment="1">
      <alignment horizontal="justify" vertical="center" wrapText="1"/>
    </xf>
    <xf numFmtId="0" fontId="88" fillId="24" borderId="11" xfId="92" applyFont="1" applyFill="1" applyBorder="1" applyAlignment="1">
      <alignment horizontal="center" vertical="center" wrapText="1"/>
    </xf>
    <xf numFmtId="2" fontId="74" fillId="31" borderId="11" xfId="0" applyNumberFormat="1" applyFont="1" applyFill="1" applyBorder="1" applyAlignment="1">
      <alignment horizontal="center" vertical="center" wrapText="1"/>
    </xf>
    <xf numFmtId="0" fontId="74" fillId="25" borderId="11" xfId="0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2" fontId="76" fillId="24" borderId="11" xfId="0" applyNumberFormat="1" applyFont="1" applyFill="1" applyBorder="1" applyAlignment="1">
      <alignment horizontal="center" vertical="center" wrapText="1"/>
    </xf>
    <xf numFmtId="0" fontId="77" fillId="29" borderId="11" xfId="0" applyFont="1" applyFill="1" applyBorder="1" applyAlignment="1">
      <alignment horizontal="center" vertical="center"/>
    </xf>
    <xf numFmtId="0" fontId="36" fillId="37" borderId="11" xfId="0" applyFont="1" applyFill="1" applyBorder="1" applyAlignment="1">
      <alignment horizontal="right" vertical="center"/>
    </xf>
    <xf numFmtId="0" fontId="42" fillId="29" borderId="11" xfId="0" applyFont="1" applyFill="1" applyBorder="1" applyAlignment="1">
      <alignment horizontal="left" vertical="center"/>
    </xf>
    <xf numFmtId="0" fontId="55" fillId="0" borderId="11" xfId="0" applyFont="1" applyBorder="1" applyAlignment="1">
      <alignment horizontal="left" vertical="center" wrapText="1"/>
    </xf>
    <xf numFmtId="0" fontId="55" fillId="0" borderId="11" xfId="0" applyFont="1" applyBorder="1" applyAlignment="1">
      <alignment horizontal="left" wrapText="1"/>
    </xf>
    <xf numFmtId="0" fontId="36" fillId="34" borderId="11" xfId="0" applyFont="1" applyFill="1" applyBorder="1" applyAlignment="1">
      <alignment horizontal="right" vertical="center"/>
    </xf>
    <xf numFmtId="2" fontId="57" fillId="0" borderId="10" xfId="0" applyNumberFormat="1" applyFont="1" applyBorder="1" applyAlignment="1">
      <alignment horizontal="left" vertical="top" wrapText="1"/>
    </xf>
    <xf numFmtId="2" fontId="57" fillId="0" borderId="0" xfId="0" applyNumberFormat="1" applyFont="1" applyAlignment="1">
      <alignment horizontal="left" vertical="top" wrapText="1"/>
    </xf>
    <xf numFmtId="2" fontId="57" fillId="0" borderId="12" xfId="0" applyNumberFormat="1" applyFont="1" applyBorder="1" applyAlignment="1">
      <alignment horizontal="left" vertical="top" wrapText="1"/>
    </xf>
    <xf numFmtId="2" fontId="57" fillId="0" borderId="29" xfId="0" applyNumberFormat="1" applyFont="1" applyBorder="1" applyAlignment="1">
      <alignment horizontal="left" vertical="top" wrapText="1"/>
    </xf>
    <xf numFmtId="2" fontId="57" fillId="0" borderId="21" xfId="0" applyNumberFormat="1" applyFont="1" applyBorder="1" applyAlignment="1">
      <alignment horizontal="left" vertical="top" wrapText="1"/>
    </xf>
    <xf numFmtId="2" fontId="57" fillId="0" borderId="42" xfId="0" applyNumberFormat="1" applyFont="1" applyBorder="1" applyAlignment="1">
      <alignment horizontal="left" vertical="top" wrapText="1"/>
    </xf>
    <xf numFmtId="0" fontId="62" fillId="26" borderId="28" xfId="0" applyFont="1" applyFill="1" applyBorder="1" applyAlignment="1">
      <alignment horizontal="center" vertical="center"/>
    </xf>
    <xf numFmtId="0" fontId="62" fillId="26" borderId="14" xfId="0" applyFont="1" applyFill="1" applyBorder="1" applyAlignment="1">
      <alignment horizontal="center" vertical="center"/>
    </xf>
    <xf numFmtId="0" fontId="62" fillId="26" borderId="19" xfId="0" applyFont="1" applyFill="1" applyBorder="1" applyAlignment="1">
      <alignment horizontal="center" vertical="center"/>
    </xf>
    <xf numFmtId="0" fontId="62" fillId="26" borderId="77" xfId="0" applyFont="1" applyFill="1" applyBorder="1" applyAlignment="1">
      <alignment horizontal="center" vertical="center"/>
    </xf>
    <xf numFmtId="0" fontId="97" fillId="24" borderId="18" xfId="92" applyFont="1" applyFill="1" applyBorder="1" applyAlignment="1">
      <alignment horizontal="center"/>
    </xf>
    <xf numFmtId="0" fontId="97" fillId="24" borderId="19" xfId="92" applyFont="1" applyFill="1" applyBorder="1" applyAlignment="1">
      <alignment horizontal="center"/>
    </xf>
    <xf numFmtId="0" fontId="97" fillId="24" borderId="20" xfId="92" applyFont="1" applyFill="1" applyBorder="1" applyAlignment="1">
      <alignment horizontal="center"/>
    </xf>
  </cellXfs>
  <cellStyles count="1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alculation 2" xfId="108" xr:uid="{96CCCEB1-3F92-48C1-B888-8E18DE88718D}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omma 3" xfId="105" xr:uid="{B77ABCAD-718E-4CFA-BDE4-30A77DC9C0AC}"/>
    <cellStyle name="Currency" xfId="61" builtinId="4"/>
    <cellStyle name="Currency 2" xfId="50" xr:uid="{00000000-0005-0000-0000-00001F000000}"/>
    <cellStyle name="Currency 3" xfId="75" xr:uid="{00000000-0005-0000-0000-000020000000}"/>
    <cellStyle name="Currency 3 2" xfId="128" xr:uid="{2E610407-C5EF-47F2-8364-5748D5A0C4C1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2 2" xfId="100" xr:uid="{1873FA0A-06FE-4EC8-B083-D35681585B63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0 2" xfId="123" xr:uid="{EBB06BC5-FB0A-4A27-99E5-E84C2EFEE477}"/>
    <cellStyle name="Normal 11" xfId="97" xr:uid="{00000000-0005-0000-0000-000030000000}"/>
    <cellStyle name="Normal 11 2" xfId="137" xr:uid="{C56B8D66-A6A9-4E73-B446-36566365D898}"/>
    <cellStyle name="Normal 12" xfId="96" xr:uid="{00000000-0005-0000-0000-000031000000}"/>
    <cellStyle name="Normal 12 2" xfId="136" xr:uid="{7AFF7B2D-9ACB-45B5-BC50-9EF88BF88C5F}"/>
    <cellStyle name="Normal 13" xfId="99" xr:uid="{00000000-0005-0000-0000-000032000000}"/>
    <cellStyle name="Normal 13 2" xfId="138" xr:uid="{04919603-0833-4D56-B115-0340F224C77B}"/>
    <cellStyle name="Normal 14" xfId="104" xr:uid="{BBF56C1E-7855-4513-B4AF-8BAEFC16D4CF}"/>
    <cellStyle name="Normal 14 2" xfId="139" xr:uid="{8583EE8E-3FA9-4A65-9789-D1CBF502C864}"/>
    <cellStyle name="Normal 15" xfId="106" xr:uid="{FED76DF0-178C-42FF-9B52-5B3FF5971E77}"/>
    <cellStyle name="Normal 16" xfId="107" xr:uid="{C6795037-E00A-4BCD-B2A0-CBD24F29026A}"/>
    <cellStyle name="Normal 17" xfId="140" xr:uid="{1DF46845-2E13-429E-A44D-0C0EBA924F83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2 2 2" xfId="116" xr:uid="{29686194-DE94-4B1B-B84D-A1D86F1F0E5B}"/>
    <cellStyle name="Normal 4 2 3" xfId="111" xr:uid="{6B0F5C59-1DD4-4157-94BD-17791804B113}"/>
    <cellStyle name="Normal 4 3" xfId="51" xr:uid="{00000000-0005-0000-0000-00003B000000}"/>
    <cellStyle name="Normal 4 3 2" xfId="57" xr:uid="{00000000-0005-0000-0000-00003C000000}"/>
    <cellStyle name="Normal 4 3 2 2" xfId="115" xr:uid="{725E4FCB-4BAB-426E-9D74-3B6776FA661B}"/>
    <cellStyle name="Normal 4 3 3" xfId="110" xr:uid="{F1D4C9BB-1A91-4A07-B09A-CE855F0941DA}"/>
    <cellStyle name="Normal 4 4" xfId="56" xr:uid="{00000000-0005-0000-0000-00003D000000}"/>
    <cellStyle name="Normal 4 4 2" xfId="114" xr:uid="{3A638CAB-7D96-4D37-A375-DC8603E69A75}"/>
    <cellStyle name="Normal 4 5" xfId="109" xr:uid="{A2798E31-63B5-4374-862C-8582566E2A85}"/>
    <cellStyle name="Normal 5" xfId="49" xr:uid="{00000000-0005-0000-0000-00003E000000}"/>
    <cellStyle name="Normal 6" xfId="55" xr:uid="{00000000-0005-0000-0000-00003F000000}"/>
    <cellStyle name="Normal 6 2" xfId="113" xr:uid="{5C0F9809-6352-4493-9601-B119495EA14A}"/>
    <cellStyle name="Normal 7" xfId="54" xr:uid="{00000000-0005-0000-0000-000040000000}"/>
    <cellStyle name="Normal 7 2" xfId="59" xr:uid="{00000000-0005-0000-0000-000041000000}"/>
    <cellStyle name="Normal 7 2 2" xfId="117" xr:uid="{62A1D5E2-E8F3-4F93-9725-05EEB63B369A}"/>
    <cellStyle name="Normal 7 3" xfId="112" xr:uid="{E866BB9A-8C55-4F80-BEB3-074EE063EF0D}"/>
    <cellStyle name="Normal 8" xfId="60" xr:uid="{00000000-0005-0000-0000-000042000000}"/>
    <cellStyle name="Normal 8 2" xfId="118" xr:uid="{0B0455BC-F411-4742-A967-E3E6DB4CE3BF}"/>
    <cellStyle name="Normal 9" xfId="65" xr:uid="{00000000-0005-0000-0000-000043000000}"/>
    <cellStyle name="Normal 9 2" xfId="119" xr:uid="{ED05115D-F5D0-445C-B068-D7EE4CB7FF8D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" xfId="103" xr:uid="{3E768BBF-5255-4F9C-BCA9-FD0CB21069EE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11 3 3 2" xfId="135" xr:uid="{48CEBF0E-AC7C-4048-ABA7-9B0FF05003E2}"/>
    <cellStyle name="Note 10 2 2" xfId="82" xr:uid="{00000000-0005-0000-0000-00004A000000}"/>
    <cellStyle name="Note 10 2 2 2" xfId="131" xr:uid="{DF7A7750-78DA-4EAF-810F-365D3E8AED2D}"/>
    <cellStyle name="Note 17 2" xfId="72" xr:uid="{00000000-0005-0000-0000-00004B000000}"/>
    <cellStyle name="Note 17 2 2" xfId="125" xr:uid="{E88B9F14-34BF-47D4-B170-1EDC49687CF3}"/>
    <cellStyle name="Note 2" xfId="64" xr:uid="{00000000-0005-0000-0000-00004C000000}"/>
    <cellStyle name="Note 2 134" xfId="94" xr:uid="{00000000-0005-0000-0000-00004D000000}"/>
    <cellStyle name="Note 2 134 2" xfId="102" xr:uid="{BE52BE97-431A-4FC5-8FE3-D32E6DD06851}"/>
    <cellStyle name="Note 2 2" xfId="81" xr:uid="{00000000-0005-0000-0000-00004E000000}"/>
    <cellStyle name="Note 2 2 2" xfId="130" xr:uid="{8FDFD5BD-7AD0-44FF-840E-2CF315FF2639}"/>
    <cellStyle name="Note 2 24" xfId="70" xr:uid="{00000000-0005-0000-0000-00004F000000}"/>
    <cellStyle name="Note 2 24 2" xfId="124" xr:uid="{880377C9-3FCA-4832-9261-9C87DCD544D2}"/>
    <cellStyle name="Note 2 3" xfId="88" xr:uid="{00000000-0005-0000-0000-000050000000}"/>
    <cellStyle name="Note 2 3 2" xfId="134" xr:uid="{9F39F40C-DED0-457E-BA76-1071A83D7AB5}"/>
    <cellStyle name="Note 2 6 2 2" xfId="74" xr:uid="{00000000-0005-0000-0000-000051000000}"/>
    <cellStyle name="Note 2 6 2 2 2" xfId="127" xr:uid="{C8E4B7F7-C739-401E-AC57-E55369B5D4F8}"/>
    <cellStyle name="Note 24" xfId="68" xr:uid="{00000000-0005-0000-0000-000052000000}"/>
    <cellStyle name="Note 24 2" xfId="122" xr:uid="{E8AFE1F7-7525-4CD8-9EE9-0AEE512489AD}"/>
    <cellStyle name="Note 25" xfId="67" xr:uid="{00000000-0005-0000-0000-000053000000}"/>
    <cellStyle name="Note 25 2" xfId="121" xr:uid="{62FE235B-9EE0-42A0-ABE1-72708904BA12}"/>
    <cellStyle name="Note 28 2" xfId="66" xr:uid="{00000000-0005-0000-0000-000054000000}"/>
    <cellStyle name="Note 28 2 2" xfId="120" xr:uid="{AC077469-4C4A-4B52-B12D-B82FCBF29A23}"/>
    <cellStyle name="Note 3" xfId="80" xr:uid="{00000000-0005-0000-0000-000055000000}"/>
    <cellStyle name="Note 3 2" xfId="129" xr:uid="{2A2D2BC5-F712-44CB-ACC4-04A0A359EF19}"/>
    <cellStyle name="Note 33" xfId="73" xr:uid="{00000000-0005-0000-0000-000056000000}"/>
    <cellStyle name="Note 33 2" xfId="126" xr:uid="{407770AD-3CAE-4A83-8968-3B9694B485DA}"/>
    <cellStyle name="Note 4" xfId="87" xr:uid="{00000000-0005-0000-0000-000057000000}"/>
    <cellStyle name="Note 4 2" xfId="133" xr:uid="{539C426C-B240-4B39-B111-E07433D60F83}"/>
    <cellStyle name="Note 5" xfId="141" xr:uid="{6A1C7F01-4446-44CE-9686-62C103E084FF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Output 3 2" xfId="132" xr:uid="{31BB53E1-F4C0-4F02-B67C-857D74A27C67}"/>
    <cellStyle name="Percent" xfId="62" builtinId="5"/>
    <cellStyle name="Percent 2" xfId="76" xr:uid="{00000000-0005-0000-0000-00005E000000}"/>
    <cellStyle name="Percent 2 2" xfId="101" xr:uid="{6417956D-E4C6-4D34-9B60-C6DC1D8AE86D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6.6780000000000006E-2</c:v>
                </c:pt>
                <c:pt idx="1">
                  <c:v>0.25</c:v>
                </c:pt>
                <c:pt idx="2">
                  <c:v>0.25</c:v>
                </c:pt>
                <c:pt idx="3">
                  <c:v>1.5000000000000003E-2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0.33015513292041687</c:v>
                </c:pt>
                <c:pt idx="2">
                  <c:v>0.44038399915992066</c:v>
                </c:pt>
                <c:pt idx="3">
                  <c:v>2.2047759776425441E-2</c:v>
                </c:pt>
                <c:pt idx="4">
                  <c:v>8.2538783230104218E-2</c:v>
                </c:pt>
                <c:pt idx="5">
                  <c:v>0.11009599978998016</c:v>
                </c:pt>
                <c:pt idx="6">
                  <c:v>1.4778325123152712E-2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1154030.8601850001</c:v>
                      </c:pt>
                      <c:pt idx="2">
                        <c:v>1539327.0456429285</c:v>
                      </c:pt>
                      <c:pt idx="3">
                        <c:v>77066.180843154318</c:v>
                      </c:pt>
                      <c:pt idx="4">
                        <c:v>288507.71504625003</c:v>
                      </c:pt>
                      <c:pt idx="5">
                        <c:v>384831.76141073211</c:v>
                      </c:pt>
                      <c:pt idx="6">
                        <c:v>51656.453446920983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'COST SUMMARY'!$C$20:$C$37</c:f>
              <c:strCache>
                <c:ptCount val="18"/>
                <c:pt idx="0">
                  <c:v>General Requirements</c:v>
                </c:pt>
                <c:pt idx="1">
                  <c:v>Concrete</c:v>
                </c:pt>
                <c:pt idx="2">
                  <c:v>Metals</c:v>
                </c:pt>
                <c:pt idx="3">
                  <c:v>Wood, Plastics &amp; Composites</c:v>
                </c:pt>
                <c:pt idx="4">
                  <c:v>Thermal &amp; Moisture Protection</c:v>
                </c:pt>
                <c:pt idx="5">
                  <c:v>Openings</c:v>
                </c:pt>
                <c:pt idx="6">
                  <c:v>Finishes</c:v>
                </c:pt>
                <c:pt idx="7">
                  <c:v>Specialties</c:v>
                </c:pt>
                <c:pt idx="8">
                  <c:v>Furnishings</c:v>
                </c:pt>
                <c:pt idx="9">
                  <c:v>Fire Suppression</c:v>
                </c:pt>
                <c:pt idx="10">
                  <c:v>Plumbing</c:v>
                </c:pt>
                <c:pt idx="11">
                  <c:v>Heating, Ventilating, &amp; Air conditioning</c:v>
                </c:pt>
                <c:pt idx="12">
                  <c:v>Electrical</c:v>
                </c:pt>
                <c:pt idx="13">
                  <c:v>Communications</c:v>
                </c:pt>
                <c:pt idx="14">
                  <c:v>Electronic Safety &amp; Security</c:v>
                </c:pt>
                <c:pt idx="15">
                  <c:v>Earthwork</c:v>
                </c:pt>
                <c:pt idx="16">
                  <c:v>Exterior Improvements</c:v>
                </c:pt>
                <c:pt idx="17">
                  <c:v>Utilities</c:v>
                </c:pt>
              </c:strCache>
            </c:strRef>
          </c:cat>
          <c:val>
            <c:numRef>
              <c:f>'COST SUMMARY'!$F$20:$F$37</c:f>
              <c:numCache>
                <c:formatCode>_("$"* #,##0_);_("$"* \(#,##0\);_("$"* "-"??_);_(@_)</c:formatCode>
                <c:ptCount val="18"/>
                <c:pt idx="0">
                  <c:v>443549.6897915685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2249808.2160363607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4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 $-   </a:t>
          </a:fld>
          <a:endParaRPr lang="ur-PK" sz="105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00/01/1900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$3,495,420 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$-   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$-   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GC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E38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$1,154,031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D38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$1,539,327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F39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$77,066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F40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$288,508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F41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$384,832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ASE BID'!R115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$51,656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237196</xdr:colOff>
      <xdr:row>21</xdr:row>
      <xdr:rowOff>68580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426720" y="2677116"/>
          <a:ext cx="4956217" cy="1784170"/>
          <a:chOff x="628858" y="2663813"/>
          <a:chExt cx="4729061" cy="2268533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635074" y="267467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Base Bid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'COST SUMMARY'!D10">
        <xdr:nvSpPr>
          <xdr:cNvPr id="72" name="Freeform: Shape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/>
        </xdr:nvSpPr>
        <xdr:spPr>
          <a:xfrm>
            <a:off x="3030933" y="2663813"/>
            <a:ext cx="2326986" cy="512953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51D7562B-E33C-471F-BEE2-C9B8241A4D20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$3,495,420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3" name="Freeform: 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28858" y="3547248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By Others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6" name="Freeform: 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628858" y="441982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Separate Permit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U217"/>
  <sheetViews>
    <sheetView tabSelected="1" zoomScale="40" zoomScaleNormal="40" zoomScaleSheetLayoutView="40" workbookViewId="0">
      <pane ySplit="1" topLeftCell="A2" activePane="bottomLeft" state="frozen"/>
      <selection pane="bottomLeft" activeCell="F17" sqref="F17"/>
    </sheetView>
  </sheetViews>
  <sheetFormatPr defaultColWidth="8.90625" defaultRowHeight="15.6" x14ac:dyDescent="0.25"/>
  <cols>
    <col min="1" max="1" width="14.1796875" style="4" customWidth="1"/>
    <col min="2" max="2" width="23.90625" style="4" customWidth="1"/>
    <col min="3" max="3" width="25.54296875" style="4" customWidth="1"/>
    <col min="4" max="4" width="14.90625" style="4" bestFit="1" customWidth="1"/>
    <col min="5" max="5" width="36.26953125" style="4" customWidth="1"/>
    <col min="6" max="6" width="73.453125" style="6" customWidth="1"/>
    <col min="7" max="8" width="9.90625" style="5" bestFit="1" customWidth="1"/>
    <col min="9" max="9" width="13.26953125" style="5" bestFit="1" customWidth="1"/>
    <col min="10" max="10" width="14.453125" style="4" customWidth="1"/>
    <col min="11" max="11" width="16.453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7.36328125" style="6" bestFit="1" customWidth="1"/>
    <col min="17" max="17" width="16.7265625" style="6" bestFit="1" customWidth="1"/>
    <col min="18" max="18" width="16.7265625" style="1" bestFit="1" customWidth="1"/>
    <col min="19" max="20" width="21.7265625" style="1" bestFit="1" customWidth="1"/>
    <col min="21" max="21" width="12.6328125" style="1" bestFit="1" customWidth="1"/>
    <col min="22" max="16384" width="8.90625" style="1"/>
  </cols>
  <sheetData>
    <row r="1" spans="1:21" s="3" customFormat="1" ht="46.8" x14ac:dyDescent="0.25">
      <c r="A1" s="48" t="s">
        <v>179</v>
      </c>
      <c r="B1" s="48" t="s">
        <v>180</v>
      </c>
      <c r="C1" s="48" t="s">
        <v>181</v>
      </c>
      <c r="D1" s="48" t="s">
        <v>182</v>
      </c>
      <c r="E1" s="48" t="s">
        <v>83</v>
      </c>
      <c r="F1" s="48" t="s">
        <v>183</v>
      </c>
      <c r="G1" s="53" t="s">
        <v>184</v>
      </c>
      <c r="H1" s="53" t="s">
        <v>185</v>
      </c>
      <c r="I1" s="53" t="s">
        <v>186</v>
      </c>
      <c r="J1" s="48" t="s">
        <v>187</v>
      </c>
      <c r="K1" s="53" t="s">
        <v>188</v>
      </c>
      <c r="L1" s="53" t="s">
        <v>189</v>
      </c>
      <c r="M1" s="53" t="s">
        <v>190</v>
      </c>
      <c r="N1" s="53" t="s">
        <v>191</v>
      </c>
      <c r="O1" s="54" t="s">
        <v>192</v>
      </c>
      <c r="P1" s="54" t="s">
        <v>193</v>
      </c>
      <c r="Q1" s="48" t="s">
        <v>194</v>
      </c>
      <c r="R1" s="48" t="s">
        <v>195</v>
      </c>
      <c r="S1" s="122" t="s">
        <v>196</v>
      </c>
      <c r="T1" s="123" t="s">
        <v>197</v>
      </c>
      <c r="U1" s="2"/>
    </row>
    <row r="2" spans="1:21" s="39" customFormat="1" ht="21" x14ac:dyDescent="0.2">
      <c r="A2" s="328" t="s">
        <v>198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30"/>
      <c r="S2" s="124"/>
      <c r="T2" s="125"/>
    </row>
    <row r="3" spans="1:21" ht="21" x14ac:dyDescent="0.4">
      <c r="A3" s="90"/>
      <c r="B3" s="332" t="s">
        <v>199</v>
      </c>
      <c r="C3" s="332"/>
      <c r="D3" s="332"/>
      <c r="E3" s="332"/>
      <c r="F3" s="228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1"/>
      <c r="S3" s="124"/>
      <c r="T3" s="125"/>
    </row>
    <row r="4" spans="1:21" ht="23.4" x14ac:dyDescent="0.4">
      <c r="A4" s="90"/>
      <c r="B4" s="33"/>
      <c r="C4" s="165"/>
      <c r="D4" s="166" t="s">
        <v>200</v>
      </c>
      <c r="E4" s="167">
        <f>Q111</f>
        <v>2693357.9058279293</v>
      </c>
      <c r="F4" s="229"/>
      <c r="G4" s="120"/>
      <c r="H4" s="33"/>
      <c r="I4" s="179"/>
      <c r="J4" s="180" t="s">
        <v>15</v>
      </c>
      <c r="K4" s="109"/>
      <c r="L4" s="181"/>
      <c r="M4" s="182"/>
      <c r="N4" s="182"/>
      <c r="O4" s="182"/>
      <c r="P4" s="182"/>
      <c r="Q4" s="183"/>
      <c r="R4" s="134"/>
      <c r="S4" s="124"/>
      <c r="T4" s="125"/>
    </row>
    <row r="5" spans="1:21" ht="21" x14ac:dyDescent="0.4">
      <c r="A5" s="90"/>
      <c r="B5" s="168"/>
      <c r="C5" s="135" t="s">
        <v>201</v>
      </c>
      <c r="D5" s="29">
        <v>6.6780000000000006E-2</v>
      </c>
      <c r="E5" s="23">
        <f>P111*D5</f>
        <v>77066.180843154318</v>
      </c>
      <c r="F5" s="230" t="s">
        <v>202</v>
      </c>
      <c r="G5" s="120"/>
      <c r="H5" s="168"/>
      <c r="I5" s="136"/>
      <c r="J5" s="137" t="s">
        <v>17</v>
      </c>
      <c r="K5" s="138"/>
      <c r="L5" s="139"/>
      <c r="M5" s="140"/>
      <c r="N5" s="140"/>
      <c r="O5" s="140"/>
      <c r="P5" s="140"/>
      <c r="Q5" s="184"/>
      <c r="R5" s="134"/>
      <c r="S5" s="124"/>
      <c r="T5" s="125"/>
    </row>
    <row r="6" spans="1:21" ht="21" x14ac:dyDescent="0.4">
      <c r="A6" s="90"/>
      <c r="B6" s="168"/>
      <c r="C6" s="135" t="s">
        <v>203</v>
      </c>
      <c r="D6" s="30">
        <v>0.25</v>
      </c>
      <c r="E6" s="23">
        <f>P111*D6</f>
        <v>288507.71504625003</v>
      </c>
      <c r="F6" s="230" t="s">
        <v>204</v>
      </c>
      <c r="G6" s="120"/>
      <c r="H6" s="168"/>
      <c r="I6" s="136"/>
      <c r="J6" s="137" t="s">
        <v>19</v>
      </c>
      <c r="K6" s="141"/>
      <c r="L6" s="139"/>
      <c r="M6" s="140"/>
      <c r="N6" s="140"/>
      <c r="O6" s="140"/>
      <c r="P6" s="140"/>
      <c r="Q6" s="184"/>
      <c r="R6" s="134"/>
      <c r="S6" s="124"/>
      <c r="T6" s="125"/>
    </row>
    <row r="7" spans="1:21" ht="21" x14ac:dyDescent="0.4">
      <c r="A7" s="90"/>
      <c r="B7" s="168"/>
      <c r="C7" s="135" t="s">
        <v>205</v>
      </c>
      <c r="D7" s="30">
        <v>0.25</v>
      </c>
      <c r="E7" s="24">
        <f>N111*D7</f>
        <v>384831.76141073229</v>
      </c>
      <c r="F7" s="230" t="s">
        <v>204</v>
      </c>
      <c r="G7" s="120"/>
      <c r="H7" s="168"/>
      <c r="I7" s="136"/>
      <c r="J7" s="137" t="s">
        <v>206</v>
      </c>
      <c r="K7" s="142"/>
      <c r="L7" s="139"/>
      <c r="M7" s="140"/>
      <c r="N7" s="140"/>
      <c r="O7" s="140"/>
      <c r="P7" s="140"/>
      <c r="Q7" s="184"/>
      <c r="R7" s="134"/>
      <c r="S7" s="124"/>
      <c r="T7" s="125"/>
    </row>
    <row r="8" spans="1:21" ht="21.6" thickBot="1" x14ac:dyDescent="0.45">
      <c r="A8" s="90"/>
      <c r="B8" s="168"/>
      <c r="C8" s="31" t="s">
        <v>12</v>
      </c>
      <c r="D8" s="32">
        <v>1.4999999999999999E-2</v>
      </c>
      <c r="E8" s="25">
        <f>(E4+E5+E6+E7)*D8</f>
        <v>51656.453446920983</v>
      </c>
      <c r="F8" s="230" t="s">
        <v>207</v>
      </c>
      <c r="G8" s="120"/>
      <c r="H8" s="168"/>
      <c r="I8" s="136"/>
      <c r="J8" s="137"/>
      <c r="K8" s="142"/>
      <c r="L8" s="139"/>
      <c r="M8" s="140"/>
      <c r="N8" s="140"/>
      <c r="O8" s="140"/>
      <c r="P8" s="140"/>
      <c r="Q8" s="184"/>
      <c r="R8" s="134"/>
      <c r="S8" s="124"/>
      <c r="T8" s="125"/>
    </row>
    <row r="9" spans="1:21" ht="26.4" thickTop="1" x14ac:dyDescent="0.35">
      <c r="A9" s="90"/>
      <c r="B9" s="36"/>
      <c r="C9" s="169"/>
      <c r="D9" s="170" t="s">
        <v>208</v>
      </c>
      <c r="E9" s="171">
        <f>E4+E5+E6+E7+E8</f>
        <v>3495420.0165749867</v>
      </c>
      <c r="F9" s="97"/>
      <c r="G9" s="120"/>
      <c r="H9" s="168"/>
      <c r="I9" s="136"/>
      <c r="J9" s="143" t="s">
        <v>209</v>
      </c>
      <c r="K9" s="26"/>
      <c r="L9" s="139"/>
      <c r="M9" s="140"/>
      <c r="N9" s="140"/>
      <c r="O9" s="140"/>
      <c r="P9" s="140"/>
      <c r="Q9" s="184"/>
      <c r="R9" s="134"/>
      <c r="S9" s="124"/>
      <c r="T9" s="125"/>
    </row>
    <row r="10" spans="1:21" ht="18" x14ac:dyDescent="0.35">
      <c r="A10" s="90"/>
      <c r="B10" s="121"/>
      <c r="C10" s="121"/>
      <c r="D10" s="121"/>
      <c r="E10" s="121"/>
      <c r="F10" s="121"/>
      <c r="G10" s="120"/>
      <c r="H10" s="168"/>
      <c r="I10" s="136"/>
      <c r="J10" s="143" t="s">
        <v>210</v>
      </c>
      <c r="K10" s="118">
        <v>139283</v>
      </c>
      <c r="L10" s="139"/>
      <c r="M10" s="140"/>
      <c r="N10" s="140"/>
      <c r="O10" s="140"/>
      <c r="P10" s="140"/>
      <c r="Q10" s="184"/>
      <c r="R10" s="134"/>
      <c r="S10" s="124"/>
      <c r="T10" s="125"/>
    </row>
    <row r="11" spans="1:21" ht="18" x14ac:dyDescent="0.35">
      <c r="A11" s="90"/>
      <c r="B11" s="33"/>
      <c r="C11" s="34" t="s">
        <v>211</v>
      </c>
      <c r="D11" s="35">
        <v>0</v>
      </c>
      <c r="E11" s="172" t="s">
        <v>212</v>
      </c>
      <c r="F11" s="229"/>
      <c r="G11" s="120"/>
      <c r="H11" s="168"/>
      <c r="I11" s="136"/>
      <c r="J11" s="144" t="s">
        <v>213</v>
      </c>
      <c r="K11" s="27">
        <v>1</v>
      </c>
      <c r="L11" s="139"/>
      <c r="M11" s="140"/>
      <c r="N11" s="140"/>
      <c r="O11" s="140"/>
      <c r="P11" s="140"/>
      <c r="Q11" s="184"/>
      <c r="R11" s="134"/>
      <c r="S11" s="124"/>
      <c r="T11" s="125"/>
    </row>
    <row r="12" spans="1:21" ht="18" x14ac:dyDescent="0.35">
      <c r="A12" s="90"/>
      <c r="B12" s="36"/>
      <c r="C12" s="37" t="s">
        <v>214</v>
      </c>
      <c r="D12" s="38">
        <v>0.05</v>
      </c>
      <c r="E12" s="145" t="s">
        <v>215</v>
      </c>
      <c r="F12" s="81"/>
      <c r="G12" s="120"/>
      <c r="H12" s="168"/>
      <c r="I12" s="136"/>
      <c r="J12" s="144" t="s">
        <v>216</v>
      </c>
      <c r="K12" s="28"/>
      <c r="L12" s="139"/>
      <c r="M12" s="140"/>
      <c r="N12" s="140"/>
      <c r="O12" s="140"/>
      <c r="P12" s="140"/>
      <c r="Q12" s="184"/>
      <c r="R12" s="134"/>
      <c r="S12" s="124"/>
      <c r="T12" s="125"/>
    </row>
    <row r="13" spans="1:21" ht="18" x14ac:dyDescent="0.35">
      <c r="A13" s="90"/>
      <c r="B13" s="173" t="s">
        <v>217</v>
      </c>
      <c r="C13" s="174"/>
      <c r="D13" s="174"/>
      <c r="E13" s="175"/>
      <c r="F13" s="97"/>
      <c r="G13" s="120"/>
      <c r="H13" s="168"/>
      <c r="I13" s="136"/>
      <c r="J13" s="143" t="s">
        <v>218</v>
      </c>
      <c r="K13" s="27">
        <v>815750</v>
      </c>
      <c r="L13" s="139"/>
      <c r="M13" s="140"/>
      <c r="N13" s="140"/>
      <c r="O13" s="140"/>
      <c r="P13" s="140"/>
      <c r="Q13" s="184"/>
      <c r="R13" s="134"/>
      <c r="S13" s="124"/>
      <c r="T13" s="125"/>
    </row>
    <row r="14" spans="1:21" ht="21" x14ac:dyDescent="0.35">
      <c r="A14" s="90"/>
      <c r="B14" s="146"/>
      <c r="C14" s="146"/>
      <c r="D14" s="147"/>
      <c r="E14" s="147"/>
      <c r="F14" s="228"/>
      <c r="G14" s="120"/>
      <c r="H14" s="168"/>
      <c r="I14" s="136"/>
      <c r="J14" s="143" t="s">
        <v>219</v>
      </c>
      <c r="K14" s="27">
        <v>0</v>
      </c>
      <c r="L14" s="139"/>
      <c r="M14" s="140"/>
      <c r="N14" s="140"/>
      <c r="O14" s="140"/>
      <c r="P14" s="140"/>
      <c r="Q14" s="184"/>
      <c r="R14" s="134"/>
      <c r="S14" s="124"/>
      <c r="T14" s="125"/>
    </row>
    <row r="15" spans="1:21" ht="21" x14ac:dyDescent="0.4">
      <c r="A15" s="90"/>
      <c r="B15" s="176" t="s">
        <v>220</v>
      </c>
      <c r="C15" s="177"/>
      <c r="D15" s="178"/>
      <c r="E15" s="178"/>
      <c r="F15" s="231"/>
      <c r="G15" s="120"/>
      <c r="H15" s="36"/>
      <c r="I15" s="185"/>
      <c r="J15" s="186"/>
      <c r="K15" s="28"/>
      <c r="L15" s="187"/>
      <c r="M15" s="188"/>
      <c r="N15" s="188"/>
      <c r="O15" s="188"/>
      <c r="P15" s="188"/>
      <c r="Q15" s="189"/>
      <c r="R15" s="134"/>
      <c r="S15" s="126"/>
      <c r="T15" s="127"/>
      <c r="U15" s="12"/>
    </row>
    <row r="16" spans="1:21" ht="21" x14ac:dyDescent="0.25">
      <c r="A16" s="90"/>
      <c r="B16" s="147"/>
      <c r="C16" s="147"/>
      <c r="D16" s="147"/>
      <c r="E16" s="331"/>
      <c r="F16" s="33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1" s="3" customFormat="1" ht="46.8" x14ac:dyDescent="0.25">
      <c r="A17" s="48" t="s">
        <v>179</v>
      </c>
      <c r="B17" s="48" t="s">
        <v>180</v>
      </c>
      <c r="C17" s="48" t="s">
        <v>181</v>
      </c>
      <c r="D17" s="48" t="s">
        <v>182</v>
      </c>
      <c r="E17" s="48" t="s">
        <v>83</v>
      </c>
      <c r="F17" s="232" t="s">
        <v>183</v>
      </c>
      <c r="G17" s="53" t="s">
        <v>184</v>
      </c>
      <c r="H17" s="53" t="s">
        <v>185</v>
      </c>
      <c r="I17" s="53" t="s">
        <v>186</v>
      </c>
      <c r="J17" s="100" t="s">
        <v>187</v>
      </c>
      <c r="K17" s="53" t="s">
        <v>188</v>
      </c>
      <c r="L17" s="53" t="s">
        <v>189</v>
      </c>
      <c r="M17" s="53" t="s">
        <v>190</v>
      </c>
      <c r="N17" s="53" t="s">
        <v>191</v>
      </c>
      <c r="O17" s="54" t="s">
        <v>192</v>
      </c>
      <c r="P17" s="54" t="s">
        <v>193</v>
      </c>
      <c r="Q17" s="48" t="s">
        <v>194</v>
      </c>
      <c r="R17" s="48" t="s">
        <v>195</v>
      </c>
      <c r="S17" s="122" t="s">
        <v>221</v>
      </c>
      <c r="T17" s="123" t="s">
        <v>222</v>
      </c>
      <c r="U17" s="2"/>
    </row>
    <row r="18" spans="1:21" s="7" customFormat="1" x14ac:dyDescent="0.25">
      <c r="A18" s="206"/>
      <c r="B18" s="206"/>
      <c r="C18" s="206"/>
      <c r="D18" s="206" t="s">
        <v>44</v>
      </c>
      <c r="E18" s="207"/>
      <c r="F18" s="233" t="s">
        <v>223</v>
      </c>
      <c r="G18" s="209"/>
      <c r="H18" s="208"/>
      <c r="I18" s="210"/>
      <c r="J18" s="210"/>
      <c r="K18" s="208"/>
      <c r="L18" s="208"/>
      <c r="M18" s="208"/>
      <c r="N18" s="208"/>
      <c r="O18" s="208"/>
      <c r="P18" s="208"/>
      <c r="Q18" s="208"/>
      <c r="R18" s="211">
        <f>SUM(Q19:Q65)</f>
        <v>443549.6897915685</v>
      </c>
      <c r="S18" s="129"/>
      <c r="T18" s="130"/>
      <c r="U18" s="13">
        <f>SUM(Q67:Q109)</f>
        <v>2249808.2160363607</v>
      </c>
    </row>
    <row r="19" spans="1:21" s="7" customFormat="1" x14ac:dyDescent="0.25">
      <c r="A19" s="149"/>
      <c r="B19" s="49"/>
      <c r="C19" s="49"/>
      <c r="D19" s="102"/>
      <c r="E19" s="204"/>
      <c r="F19" s="234" t="s">
        <v>248</v>
      </c>
      <c r="G19" s="50"/>
      <c r="H19" s="51"/>
      <c r="I19" s="52"/>
      <c r="J19" s="101"/>
      <c r="K19" s="55"/>
      <c r="L19" s="56"/>
      <c r="M19" s="57"/>
      <c r="N19" s="58"/>
      <c r="O19" s="60"/>
      <c r="P19" s="60"/>
      <c r="Q19" s="61"/>
      <c r="R19" s="163"/>
      <c r="S19" s="124"/>
      <c r="T19" s="125"/>
      <c r="U19" s="14"/>
    </row>
    <row r="20" spans="1:21" s="7" customFormat="1" x14ac:dyDescent="0.25">
      <c r="A20" s="149"/>
      <c r="B20" s="49"/>
      <c r="C20" s="49"/>
      <c r="D20" s="102"/>
      <c r="E20" s="204"/>
      <c r="F20" s="235" t="s">
        <v>779</v>
      </c>
      <c r="G20" s="50"/>
      <c r="H20" s="51"/>
      <c r="I20" s="52"/>
      <c r="J20" s="101"/>
      <c r="K20" s="55"/>
      <c r="L20" s="59"/>
      <c r="M20" s="57"/>
      <c r="N20" s="58"/>
      <c r="O20" s="60"/>
      <c r="P20" s="60"/>
      <c r="Q20" s="61"/>
      <c r="R20" s="164"/>
      <c r="S20" s="124"/>
      <c r="T20" s="125"/>
    </row>
    <row r="21" spans="1:21" s="7" customFormat="1" x14ac:dyDescent="0.25">
      <c r="A21" s="110">
        <f>IF(J21&lt;&gt;"",1+MAX($A$17:A20),"")</f>
        <v>1</v>
      </c>
      <c r="B21" s="49"/>
      <c r="C21" s="49"/>
      <c r="D21" s="102" t="s">
        <v>44</v>
      </c>
      <c r="E21" s="204" t="s">
        <v>45</v>
      </c>
      <c r="F21" s="234" t="s">
        <v>780</v>
      </c>
      <c r="G21" s="50">
        <v>1</v>
      </c>
      <c r="H21" s="51">
        <f>IF(VLOOKUP(J21,'HOURLY RATES'!B$116:C$124,2,0)=0,$J$3,VLOOKUP(J21,'HOURLY RATES'!B$116:C$124,2,0))</f>
        <v>0</v>
      </c>
      <c r="I21" s="52">
        <f>(G21*(1+H21))</f>
        <v>1</v>
      </c>
      <c r="J21" s="101" t="s">
        <v>224</v>
      </c>
      <c r="K21" s="55"/>
      <c r="L21" s="59">
        <f>K21*I21</f>
        <v>0</v>
      </c>
      <c r="M21" s="57">
        <f>IF(VLOOKUP(E21,'HOURLY RATES'!C$6:D$105,2,0)=0,$E$3,VLOOKUP(E21,'HOURLY RATES'!C$6:D$105,2,0))</f>
        <v>79.331999999999994</v>
      </c>
      <c r="N21" s="57">
        <f>M21*L21</f>
        <v>0</v>
      </c>
      <c r="O21" s="60"/>
      <c r="P21" s="60"/>
      <c r="Q21" s="61">
        <f>P21+N21</f>
        <v>0</v>
      </c>
      <c r="R21" s="164"/>
      <c r="S21" s="129">
        <f>((((N21*(1+$D$7))+(P21*(1+$D$5+$D$6)))*(1+$D$8)))/I21</f>
        <v>0</v>
      </c>
      <c r="T21" s="130">
        <f>S21*I21</f>
        <v>0</v>
      </c>
    </row>
    <row r="22" spans="1:21" s="7" customFormat="1" x14ac:dyDescent="0.25">
      <c r="A22" s="110">
        <f>IF(J22&lt;&gt;"",1+MAX($A$17:A21),"")</f>
        <v>2</v>
      </c>
      <c r="B22" s="49"/>
      <c r="C22" s="49"/>
      <c r="D22" s="102" t="s">
        <v>44</v>
      </c>
      <c r="E22" s="204" t="s">
        <v>45</v>
      </c>
      <c r="F22" s="234" t="s">
        <v>781</v>
      </c>
      <c r="G22" s="50">
        <v>1</v>
      </c>
      <c r="H22" s="51">
        <f>IF(VLOOKUP(J22,'HOURLY RATES'!B$116:C$124,2,0)=0,$J$3,VLOOKUP(J22,'HOURLY RATES'!B$116:C$124,2,0))</f>
        <v>0</v>
      </c>
      <c r="I22" s="52">
        <f t="shared" ref="I22:I31" si="0">(G22*(1+H22))</f>
        <v>1</v>
      </c>
      <c r="J22" s="101" t="s">
        <v>224</v>
      </c>
      <c r="K22" s="55"/>
      <c r="L22" s="59">
        <f t="shared" ref="L22:L31" si="1">K22*I22</f>
        <v>0</v>
      </c>
      <c r="M22" s="57">
        <f>IF(VLOOKUP(E22,'HOURLY RATES'!C$6:D$105,2,0)=0,$E$3,VLOOKUP(E22,'HOURLY RATES'!C$6:D$105,2,0))</f>
        <v>79.331999999999994</v>
      </c>
      <c r="N22" s="57">
        <f t="shared" ref="N22:N31" si="2">M22*L22</f>
        <v>0</v>
      </c>
      <c r="O22" s="60"/>
      <c r="P22" s="60"/>
      <c r="Q22" s="61">
        <f t="shared" ref="Q22:Q62" si="3">P22+N22</f>
        <v>0</v>
      </c>
      <c r="R22" s="164"/>
      <c r="S22" s="129">
        <f t="shared" ref="S22:S65" si="4">((((N22*(1+$D$7))+(P22*(1+$D$5+$D$6)))*(1+$D$8)))/I22</f>
        <v>0</v>
      </c>
      <c r="T22" s="130">
        <f t="shared" ref="T22:T65" si="5">S22*I22</f>
        <v>0</v>
      </c>
    </row>
    <row r="23" spans="1:21" s="7" customFormat="1" x14ac:dyDescent="0.25">
      <c r="A23" s="110">
        <f>IF(J23&lt;&gt;"",1+MAX($A$17:A22),"")</f>
        <v>3</v>
      </c>
      <c r="B23" s="49"/>
      <c r="C23" s="49"/>
      <c r="D23" s="102" t="s">
        <v>44</v>
      </c>
      <c r="E23" s="204" t="s">
        <v>45</v>
      </c>
      <c r="F23" s="234" t="s">
        <v>225</v>
      </c>
      <c r="G23" s="50">
        <v>1</v>
      </c>
      <c r="H23" s="51">
        <f>IF(VLOOKUP(J23,'HOURLY RATES'!B$116:C$124,2,0)=0,$J$3,VLOOKUP(J23,'HOURLY RATES'!B$116:C$124,2,0))</f>
        <v>0</v>
      </c>
      <c r="I23" s="52">
        <f t="shared" si="0"/>
        <v>1</v>
      </c>
      <c r="J23" s="101" t="s">
        <v>224</v>
      </c>
      <c r="K23" s="55"/>
      <c r="L23" s="59">
        <f t="shared" si="1"/>
        <v>0</v>
      </c>
      <c r="M23" s="57">
        <f>IF(VLOOKUP(E23,'HOURLY RATES'!C$6:D$105,2,0)=0,$E$3,VLOOKUP(E23,'HOURLY RATES'!C$6:D$105,2,0))</f>
        <v>79.331999999999994</v>
      </c>
      <c r="N23" s="57">
        <f t="shared" si="2"/>
        <v>0</v>
      </c>
      <c r="O23" s="60"/>
      <c r="P23" s="60"/>
      <c r="Q23" s="61">
        <f t="shared" si="3"/>
        <v>0</v>
      </c>
      <c r="R23" s="164"/>
      <c r="S23" s="129">
        <f t="shared" si="4"/>
        <v>0</v>
      </c>
      <c r="T23" s="130">
        <f t="shared" si="5"/>
        <v>0</v>
      </c>
    </row>
    <row r="24" spans="1:21" s="7" customFormat="1" x14ac:dyDescent="0.25">
      <c r="A24" s="110">
        <f>IF(J24&lt;&gt;"",1+MAX($A$17:A23),"")</f>
        <v>4</v>
      </c>
      <c r="B24" s="49"/>
      <c r="C24" s="49"/>
      <c r="D24" s="102" t="s">
        <v>44</v>
      </c>
      <c r="E24" s="204" t="s">
        <v>45</v>
      </c>
      <c r="F24" s="234" t="s">
        <v>782</v>
      </c>
      <c r="G24" s="50">
        <v>1</v>
      </c>
      <c r="H24" s="51">
        <f>IF(VLOOKUP(J24,'HOURLY RATES'!B$116:C$124,2,0)=0,$J$3,VLOOKUP(J24,'HOURLY RATES'!B$116:C$124,2,0))</f>
        <v>0</v>
      </c>
      <c r="I24" s="52">
        <f t="shared" si="0"/>
        <v>1</v>
      </c>
      <c r="J24" s="101" t="s">
        <v>224</v>
      </c>
      <c r="K24" s="55"/>
      <c r="L24" s="59">
        <f t="shared" si="1"/>
        <v>0</v>
      </c>
      <c r="M24" s="57">
        <f>IF(VLOOKUP(E24,'HOURLY RATES'!C$6:D$105,2,0)=0,$E$3,VLOOKUP(E24,'HOURLY RATES'!C$6:D$105,2,0))</f>
        <v>79.331999999999994</v>
      </c>
      <c r="N24" s="57">
        <f t="shared" si="2"/>
        <v>0</v>
      </c>
      <c r="O24" s="60"/>
      <c r="P24" s="60"/>
      <c r="Q24" s="61">
        <f t="shared" si="3"/>
        <v>0</v>
      </c>
      <c r="R24" s="164"/>
      <c r="S24" s="129">
        <f t="shared" si="4"/>
        <v>0</v>
      </c>
      <c r="T24" s="130">
        <f t="shared" si="5"/>
        <v>0</v>
      </c>
    </row>
    <row r="25" spans="1:21" s="7" customFormat="1" x14ac:dyDescent="0.25">
      <c r="A25" s="110">
        <f>IF(J25&lt;&gt;"",1+MAX($A$17:A24),"")</f>
        <v>5</v>
      </c>
      <c r="B25" s="49"/>
      <c r="C25" s="49"/>
      <c r="D25" s="102" t="s">
        <v>44</v>
      </c>
      <c r="E25" s="204" t="s">
        <v>45</v>
      </c>
      <c r="F25" s="234" t="s">
        <v>783</v>
      </c>
      <c r="G25" s="50">
        <v>1</v>
      </c>
      <c r="H25" s="51">
        <f>IF(VLOOKUP(J25,'HOURLY RATES'!B$116:C$124,2,0)=0,$J$3,VLOOKUP(J25,'HOURLY RATES'!B$116:C$124,2,0))</f>
        <v>0</v>
      </c>
      <c r="I25" s="52">
        <f t="shared" si="0"/>
        <v>1</v>
      </c>
      <c r="J25" s="101" t="s">
        <v>224</v>
      </c>
      <c r="K25" s="55"/>
      <c r="L25" s="59">
        <f t="shared" si="1"/>
        <v>0</v>
      </c>
      <c r="M25" s="57">
        <f>IF(VLOOKUP(E25,'HOURLY RATES'!C$6:D$105,2,0)=0,$E$3,VLOOKUP(E25,'HOURLY RATES'!C$6:D$105,2,0))</f>
        <v>79.331999999999994</v>
      </c>
      <c r="N25" s="57">
        <f t="shared" si="2"/>
        <v>0</v>
      </c>
      <c r="O25" s="60"/>
      <c r="P25" s="60"/>
      <c r="Q25" s="61">
        <f t="shared" si="3"/>
        <v>0</v>
      </c>
      <c r="R25" s="164"/>
      <c r="S25" s="129">
        <f t="shared" si="4"/>
        <v>0</v>
      </c>
      <c r="T25" s="130">
        <f t="shared" si="5"/>
        <v>0</v>
      </c>
    </row>
    <row r="26" spans="1:21" s="7" customFormat="1" x14ac:dyDescent="0.25">
      <c r="A26" s="110">
        <f>IF(J26&lt;&gt;"",1+MAX($A$17:A25),"")</f>
        <v>6</v>
      </c>
      <c r="B26" s="49"/>
      <c r="C26" s="49"/>
      <c r="D26" s="102" t="s">
        <v>44</v>
      </c>
      <c r="E26" s="204" t="s">
        <v>45</v>
      </c>
      <c r="F26" s="234" t="s">
        <v>226</v>
      </c>
      <c r="G26" s="50">
        <v>1</v>
      </c>
      <c r="H26" s="51">
        <f>IF(VLOOKUP(J26,'HOURLY RATES'!B$116:C$124,2,0)=0,$J$3,VLOOKUP(J26,'HOURLY RATES'!B$116:C$124,2,0))</f>
        <v>0</v>
      </c>
      <c r="I26" s="52">
        <f t="shared" si="0"/>
        <v>1</v>
      </c>
      <c r="J26" s="101" t="s">
        <v>224</v>
      </c>
      <c r="K26" s="55"/>
      <c r="L26" s="59">
        <f t="shared" si="1"/>
        <v>0</v>
      </c>
      <c r="M26" s="57">
        <f>IF(VLOOKUP(E26,'HOURLY RATES'!C$6:D$105,2,0)=0,$E$3,VLOOKUP(E26,'HOURLY RATES'!C$6:D$105,2,0))</f>
        <v>79.331999999999994</v>
      </c>
      <c r="N26" s="57">
        <f t="shared" si="2"/>
        <v>0</v>
      </c>
      <c r="O26" s="60"/>
      <c r="P26" s="60"/>
      <c r="Q26" s="61">
        <f t="shared" si="3"/>
        <v>0</v>
      </c>
      <c r="R26" s="164"/>
      <c r="S26" s="129">
        <f t="shared" si="4"/>
        <v>0</v>
      </c>
      <c r="T26" s="130">
        <f t="shared" si="5"/>
        <v>0</v>
      </c>
    </row>
    <row r="27" spans="1:21" s="7" customFormat="1" x14ac:dyDescent="0.25">
      <c r="A27" s="110">
        <f>IF(J27&lt;&gt;"",1+MAX($A$17:A26),"")</f>
        <v>7</v>
      </c>
      <c r="B27" s="49"/>
      <c r="C27" s="49"/>
      <c r="D27" s="102" t="s">
        <v>44</v>
      </c>
      <c r="E27" s="204" t="s">
        <v>45</v>
      </c>
      <c r="F27" s="234" t="s">
        <v>227</v>
      </c>
      <c r="G27" s="50">
        <v>1</v>
      </c>
      <c r="H27" s="51">
        <f>IF(VLOOKUP(J27,'HOURLY RATES'!B$116:C$124,2,0)=0,$J$3,VLOOKUP(J27,'HOURLY RATES'!B$116:C$124,2,0))</f>
        <v>0</v>
      </c>
      <c r="I27" s="52">
        <f t="shared" si="0"/>
        <v>1</v>
      </c>
      <c r="J27" s="101" t="s">
        <v>224</v>
      </c>
      <c r="K27" s="150">
        <f>1.5%*($U$18)/M27</f>
        <v>425.39105582293917</v>
      </c>
      <c r="L27" s="59">
        <f t="shared" si="1"/>
        <v>425.39105582293917</v>
      </c>
      <c r="M27" s="57">
        <f>IF(VLOOKUP(E27,'HOURLY RATES'!C$6:D$105,2,0)=0,$E$3,VLOOKUP(E27,'HOURLY RATES'!C$6:D$105,2,0))</f>
        <v>79.331999999999994</v>
      </c>
      <c r="N27" s="57">
        <f t="shared" si="2"/>
        <v>33747.123240545407</v>
      </c>
      <c r="O27" s="60"/>
      <c r="P27" s="60"/>
      <c r="Q27" s="61">
        <f t="shared" si="3"/>
        <v>33747.123240545407</v>
      </c>
      <c r="R27" s="164"/>
      <c r="S27" s="129">
        <f t="shared" si="4"/>
        <v>42816.662611441978</v>
      </c>
      <c r="T27" s="130">
        <f t="shared" si="5"/>
        <v>42816.662611441978</v>
      </c>
    </row>
    <row r="28" spans="1:21" s="7" customFormat="1" x14ac:dyDescent="0.25">
      <c r="A28" s="110">
        <f>IF(J28&lt;&gt;"",1+MAX($A$17:A27),"")</f>
        <v>8</v>
      </c>
      <c r="B28" s="49"/>
      <c r="C28" s="49"/>
      <c r="D28" s="102" t="s">
        <v>44</v>
      </c>
      <c r="E28" s="204" t="s">
        <v>45</v>
      </c>
      <c r="F28" s="234" t="s">
        <v>784</v>
      </c>
      <c r="G28" s="50">
        <v>1</v>
      </c>
      <c r="H28" s="51">
        <f>IF(VLOOKUP(J28,'HOURLY RATES'!B$116:C$124,2,0)=0,$J$3,VLOOKUP(J28,'HOURLY RATES'!B$116:C$124,2,0))</f>
        <v>0</v>
      </c>
      <c r="I28" s="52">
        <f t="shared" si="0"/>
        <v>1</v>
      </c>
      <c r="J28" s="101" t="s">
        <v>224</v>
      </c>
      <c r="K28" s="150"/>
      <c r="L28" s="59">
        <f t="shared" si="1"/>
        <v>0</v>
      </c>
      <c r="M28" s="57">
        <f>IF(VLOOKUP(E28,'HOURLY RATES'!C$6:D$105,2,0)=0,$E$3,VLOOKUP(E28,'HOURLY RATES'!C$6:D$105,2,0))</f>
        <v>79.331999999999994</v>
      </c>
      <c r="N28" s="57">
        <f t="shared" si="2"/>
        <v>0</v>
      </c>
      <c r="O28" s="60"/>
      <c r="P28" s="60"/>
      <c r="Q28" s="61">
        <f t="shared" si="3"/>
        <v>0</v>
      </c>
      <c r="R28" s="164"/>
      <c r="S28" s="129">
        <f t="shared" si="4"/>
        <v>0</v>
      </c>
      <c r="T28" s="130">
        <f t="shared" si="5"/>
        <v>0</v>
      </c>
    </row>
    <row r="29" spans="1:21" s="7" customFormat="1" x14ac:dyDescent="0.25">
      <c r="A29" s="110">
        <f>IF(J29&lt;&gt;"",1+MAX($A$17:A28),"")</f>
        <v>9</v>
      </c>
      <c r="B29" s="49"/>
      <c r="C29" s="49"/>
      <c r="D29" s="102" t="s">
        <v>44</v>
      </c>
      <c r="E29" s="204" t="s">
        <v>45</v>
      </c>
      <c r="F29" s="234" t="s">
        <v>228</v>
      </c>
      <c r="G29" s="50">
        <v>1</v>
      </c>
      <c r="H29" s="51">
        <f>IF(VLOOKUP(J29,'HOURLY RATES'!B$116:C$124,2,0)=0,$J$3,VLOOKUP(J29,'HOURLY RATES'!B$116:C$124,2,0))</f>
        <v>0</v>
      </c>
      <c r="I29" s="52">
        <f t="shared" si="0"/>
        <v>1</v>
      </c>
      <c r="J29" s="101" t="s">
        <v>224</v>
      </c>
      <c r="K29" s="150"/>
      <c r="L29" s="59">
        <f t="shared" si="1"/>
        <v>0</v>
      </c>
      <c r="M29" s="57">
        <f>IF(VLOOKUP(E29,'HOURLY RATES'!C$6:D$105,2,0)=0,$E$3,VLOOKUP(E29,'HOURLY RATES'!C$6:D$105,2,0))</f>
        <v>79.331999999999994</v>
      </c>
      <c r="N29" s="57">
        <f t="shared" si="2"/>
        <v>0</v>
      </c>
      <c r="O29" s="60"/>
      <c r="P29" s="60"/>
      <c r="Q29" s="61">
        <f t="shared" si="3"/>
        <v>0</v>
      </c>
      <c r="R29" s="164"/>
      <c r="S29" s="129">
        <f t="shared" si="4"/>
        <v>0</v>
      </c>
      <c r="T29" s="130">
        <f t="shared" si="5"/>
        <v>0</v>
      </c>
    </row>
    <row r="30" spans="1:21" s="7" customFormat="1" x14ac:dyDescent="0.25">
      <c r="A30" s="110">
        <f>IF(J30&lt;&gt;"",1+MAX($A$17:A29),"")</f>
        <v>10</v>
      </c>
      <c r="B30" s="49"/>
      <c r="C30" s="49"/>
      <c r="D30" s="102" t="s">
        <v>44</v>
      </c>
      <c r="E30" s="204" t="s">
        <v>45</v>
      </c>
      <c r="F30" s="234" t="s">
        <v>229</v>
      </c>
      <c r="G30" s="50">
        <v>1</v>
      </c>
      <c r="H30" s="51">
        <f>IF(VLOOKUP(J30,'HOURLY RATES'!B$116:C$124,2,0)=0,$J$3,VLOOKUP(J30,'HOURLY RATES'!B$116:C$124,2,0))</f>
        <v>0</v>
      </c>
      <c r="I30" s="52">
        <f t="shared" si="0"/>
        <v>1</v>
      </c>
      <c r="J30" s="101" t="s">
        <v>224</v>
      </c>
      <c r="K30" s="150"/>
      <c r="L30" s="59">
        <f t="shared" si="1"/>
        <v>0</v>
      </c>
      <c r="M30" s="57">
        <f>IF(VLOOKUP(E30,'HOURLY RATES'!C$6:D$105,2,0)=0,$E$3,VLOOKUP(E30,'HOURLY RATES'!C$6:D$105,2,0))</f>
        <v>79.331999999999994</v>
      </c>
      <c r="N30" s="57">
        <f t="shared" si="2"/>
        <v>0</v>
      </c>
      <c r="O30" s="60"/>
      <c r="P30" s="60"/>
      <c r="Q30" s="61">
        <f t="shared" si="3"/>
        <v>0</v>
      </c>
      <c r="R30" s="164"/>
      <c r="S30" s="129">
        <f t="shared" si="4"/>
        <v>0</v>
      </c>
      <c r="T30" s="130">
        <f t="shared" si="5"/>
        <v>0</v>
      </c>
    </row>
    <row r="31" spans="1:21" s="7" customFormat="1" x14ac:dyDescent="0.25">
      <c r="A31" s="110">
        <f>IF(J31&lt;&gt;"",1+MAX($A$17:A30),"")</f>
        <v>11</v>
      </c>
      <c r="B31" s="49"/>
      <c r="C31" s="49"/>
      <c r="D31" s="102" t="s">
        <v>44</v>
      </c>
      <c r="E31" s="204" t="s">
        <v>45</v>
      </c>
      <c r="F31" s="234" t="s">
        <v>785</v>
      </c>
      <c r="G31" s="50">
        <v>1</v>
      </c>
      <c r="H31" s="51">
        <f>IF(VLOOKUP(J31,'HOURLY RATES'!B$116:C$124,2,0)=0,$J$3,VLOOKUP(J31,'HOURLY RATES'!B$116:C$124,2,0))</f>
        <v>0</v>
      </c>
      <c r="I31" s="52">
        <f t="shared" si="0"/>
        <v>1</v>
      </c>
      <c r="J31" s="101" t="s">
        <v>224</v>
      </c>
      <c r="K31" s="150"/>
      <c r="L31" s="59">
        <f t="shared" si="1"/>
        <v>0</v>
      </c>
      <c r="M31" s="57">
        <f>IF(VLOOKUP(E31,'HOURLY RATES'!C$6:D$105,2,0)=0,$E$3,VLOOKUP(E31,'HOURLY RATES'!C$6:D$105,2,0))</f>
        <v>79.331999999999994</v>
      </c>
      <c r="N31" s="57">
        <f t="shared" si="2"/>
        <v>0</v>
      </c>
      <c r="O31" s="60"/>
      <c r="P31" s="60"/>
      <c r="Q31" s="61">
        <f t="shared" si="3"/>
        <v>0</v>
      </c>
      <c r="R31" s="164"/>
      <c r="S31" s="129">
        <f t="shared" si="4"/>
        <v>0</v>
      </c>
      <c r="T31" s="130">
        <f t="shared" si="5"/>
        <v>0</v>
      </c>
    </row>
    <row r="32" spans="1:21" s="7" customFormat="1" x14ac:dyDescent="0.25">
      <c r="A32" s="110" t="str">
        <f>IF(J32&lt;&gt;"",1+MAX($A$17:A31),"")</f>
        <v/>
      </c>
      <c r="B32" s="49"/>
      <c r="C32" s="49"/>
      <c r="D32" s="102"/>
      <c r="E32" s="204"/>
      <c r="F32" s="234" t="s">
        <v>248</v>
      </c>
      <c r="G32" s="50"/>
      <c r="H32" s="51"/>
      <c r="I32" s="52"/>
      <c r="J32" s="101"/>
      <c r="K32" s="150"/>
      <c r="L32" s="56"/>
      <c r="M32" s="57"/>
      <c r="N32" s="58"/>
      <c r="O32" s="60"/>
      <c r="P32" s="60"/>
      <c r="Q32" s="61"/>
      <c r="R32" s="164"/>
      <c r="S32" s="129"/>
      <c r="T32" s="130"/>
    </row>
    <row r="33" spans="1:20" s="7" customFormat="1" x14ac:dyDescent="0.25">
      <c r="A33" s="110" t="str">
        <f>IF(J33&lt;&gt;"",1+MAX($A$17:A32),"")</f>
        <v/>
      </c>
      <c r="B33" s="49"/>
      <c r="C33" s="49"/>
      <c r="D33" s="102"/>
      <c r="E33" s="204"/>
      <c r="F33" s="235" t="s">
        <v>76</v>
      </c>
      <c r="G33" s="50"/>
      <c r="H33" s="51"/>
      <c r="I33" s="52"/>
      <c r="J33" s="101"/>
      <c r="K33" s="150"/>
      <c r="L33" s="56"/>
      <c r="M33" s="57"/>
      <c r="N33" s="58"/>
      <c r="O33" s="60"/>
      <c r="P33" s="60"/>
      <c r="Q33" s="61"/>
      <c r="R33" s="164"/>
      <c r="S33" s="129"/>
      <c r="T33" s="130"/>
    </row>
    <row r="34" spans="1:20" s="7" customFormat="1" x14ac:dyDescent="0.25">
      <c r="A34" s="110">
        <f>IF(J34&lt;&gt;"",1+MAX($A$17:A33),"")</f>
        <v>12</v>
      </c>
      <c r="B34" s="49"/>
      <c r="C34" s="49"/>
      <c r="D34" s="102" t="s">
        <v>44</v>
      </c>
      <c r="E34" s="204" t="s">
        <v>45</v>
      </c>
      <c r="F34" s="234" t="s">
        <v>786</v>
      </c>
      <c r="G34" s="50">
        <v>1</v>
      </c>
      <c r="H34" s="51">
        <f>IF(VLOOKUP(J34,'HOURLY RATES'!B$116:C$124,2,0)=0,$J$3,VLOOKUP(J34,'HOURLY RATES'!B$116:C$124,2,0))</f>
        <v>0</v>
      </c>
      <c r="I34" s="52">
        <f t="shared" ref="I34:I36" si="6">(G34*(1+H34))</f>
        <v>1</v>
      </c>
      <c r="J34" s="101" t="s">
        <v>224</v>
      </c>
      <c r="K34" s="150">
        <f>1.388%*(U18)/M34</f>
        <v>393.62852365482638</v>
      </c>
      <c r="L34" s="59">
        <f t="shared" ref="L34:L36" si="7">K34*I34</f>
        <v>393.62852365482638</v>
      </c>
      <c r="M34" s="57">
        <f>IF(VLOOKUP(E34,'HOURLY RATES'!C$6:D$105,2,0)=0,$E$3,VLOOKUP(E34,'HOURLY RATES'!C$6:D$105,2,0))</f>
        <v>79.331999999999994</v>
      </c>
      <c r="N34" s="57">
        <f t="shared" ref="N34:N36" si="8">M34*L34</f>
        <v>31227.338038584683</v>
      </c>
      <c r="O34" s="60"/>
      <c r="P34" s="60"/>
      <c r="Q34" s="61">
        <f t="shared" ref="Q34:Q36" si="9">P34+N34</f>
        <v>31227.338038584683</v>
      </c>
      <c r="R34" s="164"/>
      <c r="S34" s="129">
        <f t="shared" si="4"/>
        <v>39619.685136454311</v>
      </c>
      <c r="T34" s="130">
        <f t="shared" si="5"/>
        <v>39619.685136454311</v>
      </c>
    </row>
    <row r="35" spans="1:20" s="7" customFormat="1" x14ac:dyDescent="0.25">
      <c r="A35" s="110">
        <f>IF(J35&lt;&gt;"",1+MAX($A$17:A34),"")</f>
        <v>13</v>
      </c>
      <c r="B35" s="49"/>
      <c r="C35" s="49"/>
      <c r="D35" s="102" t="s">
        <v>44</v>
      </c>
      <c r="E35" s="204" t="s">
        <v>45</v>
      </c>
      <c r="F35" s="234" t="s">
        <v>787</v>
      </c>
      <c r="G35" s="50">
        <v>1</v>
      </c>
      <c r="H35" s="51">
        <f>IF(VLOOKUP(J35,'HOURLY RATES'!B$116:C$124,2,0)=0,$J$3,VLOOKUP(J35,'HOURLY RATES'!B$116:C$124,2,0))</f>
        <v>0</v>
      </c>
      <c r="I35" s="52">
        <f t="shared" si="6"/>
        <v>1</v>
      </c>
      <c r="J35" s="101" t="s">
        <v>224</v>
      </c>
      <c r="K35" s="150">
        <f>1.257%*(U18)/M35</f>
        <v>356.47770477962308</v>
      </c>
      <c r="L35" s="59">
        <f t="shared" si="7"/>
        <v>356.47770477962308</v>
      </c>
      <c r="M35" s="57">
        <f>IF(VLOOKUP(E35,'HOURLY RATES'!C$6:D$105,2,0)=0,$E$3,VLOOKUP(E35,'HOURLY RATES'!C$6:D$105,2,0))</f>
        <v>79.331999999999994</v>
      </c>
      <c r="N35" s="57">
        <f t="shared" si="8"/>
        <v>28280.089275577055</v>
      </c>
      <c r="O35" s="60"/>
      <c r="P35" s="60"/>
      <c r="Q35" s="61">
        <f t="shared" si="9"/>
        <v>28280.089275577055</v>
      </c>
      <c r="R35" s="164"/>
      <c r="S35" s="129">
        <f t="shared" si="4"/>
        <v>35880.363268388384</v>
      </c>
      <c r="T35" s="130">
        <f t="shared" si="5"/>
        <v>35880.363268388384</v>
      </c>
    </row>
    <row r="36" spans="1:20" s="7" customFormat="1" x14ac:dyDescent="0.25">
      <c r="A36" s="110">
        <f>IF(J36&lt;&gt;"",1+MAX($A$17:A35),"")</f>
        <v>14</v>
      </c>
      <c r="B36" s="49"/>
      <c r="C36" s="49"/>
      <c r="D36" s="102" t="s">
        <v>44</v>
      </c>
      <c r="E36" s="204" t="s">
        <v>45</v>
      </c>
      <c r="F36" s="234" t="s">
        <v>788</v>
      </c>
      <c r="G36" s="50">
        <v>1</v>
      </c>
      <c r="H36" s="51">
        <f>IF(VLOOKUP(J36,'HOURLY RATES'!B$116:C$124,2,0)=0,$J$3,VLOOKUP(J36,'HOURLY RATES'!B$116:C$124,2,0))</f>
        <v>0</v>
      </c>
      <c r="I36" s="52">
        <f t="shared" si="6"/>
        <v>1</v>
      </c>
      <c r="J36" s="101" t="s">
        <v>224</v>
      </c>
      <c r="K36" s="150">
        <f>0.65%*(U18)/M36</f>
        <v>184.33612418994034</v>
      </c>
      <c r="L36" s="59">
        <f t="shared" si="7"/>
        <v>184.33612418994034</v>
      </c>
      <c r="M36" s="57">
        <f>IF(VLOOKUP(E36,'HOURLY RATES'!C$6:D$105,2,0)=0,$E$3,VLOOKUP(E36,'HOURLY RATES'!C$6:D$105,2,0))</f>
        <v>79.331999999999994</v>
      </c>
      <c r="N36" s="57">
        <f t="shared" si="8"/>
        <v>14623.753404236346</v>
      </c>
      <c r="O36" s="60"/>
      <c r="P36" s="60"/>
      <c r="Q36" s="61">
        <f t="shared" si="9"/>
        <v>14623.753404236346</v>
      </c>
      <c r="R36" s="164"/>
      <c r="S36" s="129">
        <f t="shared" si="4"/>
        <v>18553.887131624862</v>
      </c>
      <c r="T36" s="130">
        <f t="shared" si="5"/>
        <v>18553.887131624862</v>
      </c>
    </row>
    <row r="37" spans="1:20" s="7" customFormat="1" x14ac:dyDescent="0.25">
      <c r="A37" s="110" t="str">
        <f>IF(J37&lt;&gt;"",1+MAX($A$17:A36),"")</f>
        <v/>
      </c>
      <c r="B37" s="49"/>
      <c r="C37" s="49"/>
      <c r="D37" s="102"/>
      <c r="E37" s="204"/>
      <c r="F37" s="234" t="s">
        <v>248</v>
      </c>
      <c r="G37" s="50"/>
      <c r="H37" s="51"/>
      <c r="I37" s="52"/>
      <c r="J37" s="101"/>
      <c r="K37" s="150"/>
      <c r="L37" s="59"/>
      <c r="M37" s="57"/>
      <c r="N37" s="57"/>
      <c r="O37" s="60"/>
      <c r="P37" s="60"/>
      <c r="Q37" s="61"/>
      <c r="R37" s="164"/>
      <c r="S37" s="129"/>
      <c r="T37" s="130"/>
    </row>
    <row r="38" spans="1:20" s="7" customFormat="1" x14ac:dyDescent="0.25">
      <c r="A38" s="110" t="str">
        <f>IF(J38&lt;&gt;"",1+MAX($A$17:A37),"")</f>
        <v/>
      </c>
      <c r="B38" s="49"/>
      <c r="C38" s="49"/>
      <c r="D38" s="102"/>
      <c r="E38" s="204"/>
      <c r="F38" s="235" t="s">
        <v>789</v>
      </c>
      <c r="G38" s="50"/>
      <c r="H38" s="51"/>
      <c r="I38" s="52"/>
      <c r="J38" s="101"/>
      <c r="K38" s="150"/>
      <c r="L38" s="56"/>
      <c r="M38" s="57"/>
      <c r="N38" s="58"/>
      <c r="O38" s="60"/>
      <c r="P38" s="60"/>
      <c r="Q38" s="61"/>
      <c r="R38" s="164"/>
      <c r="S38" s="129"/>
      <c r="T38" s="130"/>
    </row>
    <row r="39" spans="1:20" s="7" customFormat="1" x14ac:dyDescent="0.25">
      <c r="A39" s="110">
        <f>IF(J39&lt;&gt;"",1+MAX($A$17:A38),"")</f>
        <v>15</v>
      </c>
      <c r="B39" s="49"/>
      <c r="C39" s="49"/>
      <c r="D39" s="102" t="s">
        <v>44</v>
      </c>
      <c r="E39" s="204" t="s">
        <v>45</v>
      </c>
      <c r="F39" s="234" t="s">
        <v>230</v>
      </c>
      <c r="G39" s="50">
        <v>1</v>
      </c>
      <c r="H39" s="51">
        <f>IF(VLOOKUP(J39,'HOURLY RATES'!B$116:C$124,2,0)=0,$J$3,VLOOKUP(J39,'HOURLY RATES'!B$116:C$124,2,0))</f>
        <v>0</v>
      </c>
      <c r="I39" s="52">
        <f t="shared" ref="I39:I44" si="10">(G39*(1+H39))</f>
        <v>1</v>
      </c>
      <c r="J39" s="101" t="s">
        <v>224</v>
      </c>
      <c r="K39" s="150">
        <f>2%*($U$18)/M39</f>
        <v>567.18807443058563</v>
      </c>
      <c r="L39" s="59">
        <f t="shared" ref="L39:L44" si="11">K39*I39</f>
        <v>567.18807443058563</v>
      </c>
      <c r="M39" s="57">
        <f>IF(VLOOKUP(E39,'HOURLY RATES'!C$6:D$105,2,0)=0,$E$3,VLOOKUP(E39,'HOURLY RATES'!C$6:D$105,2,0))</f>
        <v>79.331999999999994</v>
      </c>
      <c r="N39" s="57">
        <f t="shared" ref="N39:N44" si="12">M39*L39</f>
        <v>44996.164320727214</v>
      </c>
      <c r="O39" s="60"/>
      <c r="P39" s="60"/>
      <c r="Q39" s="61">
        <f t="shared" si="3"/>
        <v>44996.164320727214</v>
      </c>
      <c r="R39" s="164"/>
      <c r="S39" s="129">
        <f t="shared" si="4"/>
        <v>57088.883481922654</v>
      </c>
      <c r="T39" s="130">
        <f t="shared" si="5"/>
        <v>57088.883481922654</v>
      </c>
    </row>
    <row r="40" spans="1:20" s="7" customFormat="1" x14ac:dyDescent="0.25">
      <c r="A40" s="110">
        <f>IF(J40&lt;&gt;"",1+MAX($A$17:A39),"")</f>
        <v>16</v>
      </c>
      <c r="B40" s="49"/>
      <c r="C40" s="49"/>
      <c r="D40" s="102" t="s">
        <v>44</v>
      </c>
      <c r="E40" s="204" t="s">
        <v>45</v>
      </c>
      <c r="F40" s="234" t="s">
        <v>231</v>
      </c>
      <c r="G40" s="50">
        <v>1</v>
      </c>
      <c r="H40" s="51">
        <f>IF(VLOOKUP(J40,'HOURLY RATES'!B$116:C$124,2,0)=0,$J$3,VLOOKUP(J40,'HOURLY RATES'!B$116:C$124,2,0))</f>
        <v>0</v>
      </c>
      <c r="I40" s="52">
        <f t="shared" si="10"/>
        <v>1</v>
      </c>
      <c r="J40" s="101" t="s">
        <v>224</v>
      </c>
      <c r="K40" s="150"/>
      <c r="L40" s="59">
        <f t="shared" si="11"/>
        <v>0</v>
      </c>
      <c r="M40" s="57">
        <f>IF(VLOOKUP(E40,'HOURLY RATES'!C$6:D$105,2,0)=0,$E$3,VLOOKUP(E40,'HOURLY RATES'!C$6:D$105,2,0))</f>
        <v>79.331999999999994</v>
      </c>
      <c r="N40" s="57">
        <f t="shared" si="12"/>
        <v>0</v>
      </c>
      <c r="O40" s="60"/>
      <c r="P40" s="60"/>
      <c r="Q40" s="61">
        <f t="shared" si="3"/>
        <v>0</v>
      </c>
      <c r="R40" s="164"/>
      <c r="S40" s="129">
        <f t="shared" si="4"/>
        <v>0</v>
      </c>
      <c r="T40" s="130">
        <f t="shared" si="5"/>
        <v>0</v>
      </c>
    </row>
    <row r="41" spans="1:20" s="7" customFormat="1" x14ac:dyDescent="0.25">
      <c r="A41" s="110">
        <f>IF(J41&lt;&gt;"",1+MAX($A$17:A40),"")</f>
        <v>17</v>
      </c>
      <c r="B41" s="49"/>
      <c r="C41" s="49"/>
      <c r="D41" s="102" t="s">
        <v>44</v>
      </c>
      <c r="E41" s="204" t="s">
        <v>45</v>
      </c>
      <c r="F41" s="234" t="s">
        <v>232</v>
      </c>
      <c r="G41" s="50">
        <v>1</v>
      </c>
      <c r="H41" s="51">
        <f>IF(VLOOKUP(J41,'HOURLY RATES'!B$116:C$124,2,0)=0,$J$3,VLOOKUP(J41,'HOURLY RATES'!B$116:C$124,2,0))</f>
        <v>0</v>
      </c>
      <c r="I41" s="52">
        <f t="shared" si="10"/>
        <v>1</v>
      </c>
      <c r="J41" s="101" t="s">
        <v>224</v>
      </c>
      <c r="K41" s="150"/>
      <c r="L41" s="59">
        <f t="shared" si="11"/>
        <v>0</v>
      </c>
      <c r="M41" s="57">
        <f>IF(VLOOKUP(E41,'HOURLY RATES'!C$6:D$105,2,0)=0,$E$3,VLOOKUP(E41,'HOURLY RATES'!C$6:D$105,2,0))</f>
        <v>79.331999999999994</v>
      </c>
      <c r="N41" s="57">
        <f t="shared" si="12"/>
        <v>0</v>
      </c>
      <c r="O41" s="60"/>
      <c r="P41" s="60"/>
      <c r="Q41" s="61">
        <f t="shared" si="3"/>
        <v>0</v>
      </c>
      <c r="R41" s="164"/>
      <c r="S41" s="129">
        <f t="shared" si="4"/>
        <v>0</v>
      </c>
      <c r="T41" s="130">
        <f t="shared" si="5"/>
        <v>0</v>
      </c>
    </row>
    <row r="42" spans="1:20" s="7" customFormat="1" x14ac:dyDescent="0.25">
      <c r="A42" s="110">
        <f>IF(J42&lt;&gt;"",1+MAX($A$17:A41),"")</f>
        <v>18</v>
      </c>
      <c r="B42" s="49"/>
      <c r="C42" s="49"/>
      <c r="D42" s="102" t="s">
        <v>44</v>
      </c>
      <c r="E42" s="204" t="s">
        <v>45</v>
      </c>
      <c r="F42" s="234" t="s">
        <v>233</v>
      </c>
      <c r="G42" s="50">
        <v>1</v>
      </c>
      <c r="H42" s="51">
        <f>IF(VLOOKUP(J42,'HOURLY RATES'!B$116:C$124,2,0)=0,$J$3,VLOOKUP(J42,'HOURLY RATES'!B$116:C$124,2,0))</f>
        <v>0</v>
      </c>
      <c r="I42" s="52">
        <f t="shared" si="10"/>
        <v>1</v>
      </c>
      <c r="J42" s="101" t="s">
        <v>224</v>
      </c>
      <c r="K42" s="150"/>
      <c r="L42" s="59">
        <f t="shared" si="11"/>
        <v>0</v>
      </c>
      <c r="M42" s="57">
        <f>IF(VLOOKUP(E42,'HOURLY RATES'!C$6:D$105,2,0)=0,$E$3,VLOOKUP(E42,'HOURLY RATES'!C$6:D$105,2,0))</f>
        <v>79.331999999999994</v>
      </c>
      <c r="N42" s="57">
        <f t="shared" si="12"/>
        <v>0</v>
      </c>
      <c r="O42" s="60"/>
      <c r="P42" s="60"/>
      <c r="Q42" s="61">
        <f t="shared" si="3"/>
        <v>0</v>
      </c>
      <c r="R42" s="164"/>
      <c r="S42" s="129">
        <f t="shared" si="4"/>
        <v>0</v>
      </c>
      <c r="T42" s="130">
        <f t="shared" si="5"/>
        <v>0</v>
      </c>
    </row>
    <row r="43" spans="1:20" s="7" customFormat="1" x14ac:dyDescent="0.25">
      <c r="A43" s="110">
        <f>IF(J43&lt;&gt;"",1+MAX($A$17:A42),"")</f>
        <v>19</v>
      </c>
      <c r="B43" s="49"/>
      <c r="C43" s="49"/>
      <c r="D43" s="102" t="s">
        <v>44</v>
      </c>
      <c r="E43" s="204" t="s">
        <v>45</v>
      </c>
      <c r="F43" s="234" t="s">
        <v>234</v>
      </c>
      <c r="G43" s="50">
        <v>1</v>
      </c>
      <c r="H43" s="51">
        <f>IF(VLOOKUP(J43,'HOURLY RATES'!B$116:C$124,2,0)=0,$J$3,VLOOKUP(J43,'HOURLY RATES'!B$116:C$124,2,0))</f>
        <v>0</v>
      </c>
      <c r="I43" s="52">
        <f t="shared" si="10"/>
        <v>1</v>
      </c>
      <c r="J43" s="101" t="s">
        <v>224</v>
      </c>
      <c r="K43" s="150">
        <f>0.4%*($U$18)/M43</f>
        <v>113.43761488611712</v>
      </c>
      <c r="L43" s="59">
        <f t="shared" si="11"/>
        <v>113.43761488611712</v>
      </c>
      <c r="M43" s="57">
        <f>IF(VLOOKUP(E43,'HOURLY RATES'!C$6:D$105,2,0)=0,$E$3,VLOOKUP(E43,'HOURLY RATES'!C$6:D$105,2,0))</f>
        <v>79.331999999999994</v>
      </c>
      <c r="N43" s="57">
        <f t="shared" si="12"/>
        <v>8999.2328641454424</v>
      </c>
      <c r="O43" s="60"/>
      <c r="P43" s="60"/>
      <c r="Q43" s="61">
        <f t="shared" si="3"/>
        <v>8999.2328641454424</v>
      </c>
      <c r="R43" s="164"/>
      <c r="S43" s="129">
        <f t="shared" si="4"/>
        <v>11417.77669638453</v>
      </c>
      <c r="T43" s="130">
        <f t="shared" si="5"/>
        <v>11417.77669638453</v>
      </c>
    </row>
    <row r="44" spans="1:20" s="7" customFormat="1" x14ac:dyDescent="0.25">
      <c r="A44" s="110">
        <f>IF(J44&lt;&gt;"",1+MAX($A$17:A43),"")</f>
        <v>20</v>
      </c>
      <c r="B44" s="49"/>
      <c r="C44" s="49"/>
      <c r="D44" s="102" t="s">
        <v>44</v>
      </c>
      <c r="E44" s="204" t="s">
        <v>45</v>
      </c>
      <c r="F44" s="234" t="s">
        <v>235</v>
      </c>
      <c r="G44" s="50">
        <v>1</v>
      </c>
      <c r="H44" s="51">
        <f>IF(VLOOKUP(J44,'HOURLY RATES'!B$116:C$124,2,0)=0,$J$3,VLOOKUP(J44,'HOURLY RATES'!B$116:C$124,2,0))</f>
        <v>0</v>
      </c>
      <c r="I44" s="52">
        <f t="shared" si="10"/>
        <v>1</v>
      </c>
      <c r="J44" s="101" t="s">
        <v>224</v>
      </c>
      <c r="K44" s="150">
        <f>4.4%*($U$18)/M44</f>
        <v>1247.8137637472885</v>
      </c>
      <c r="L44" s="59">
        <f t="shared" si="11"/>
        <v>1247.8137637472885</v>
      </c>
      <c r="M44" s="57">
        <f>IF(VLOOKUP(E44,'HOURLY RATES'!C$6:D$105,2,0)=0,$E$3,VLOOKUP(E44,'HOURLY RATES'!C$6:D$105,2,0))</f>
        <v>79.331999999999994</v>
      </c>
      <c r="N44" s="57">
        <f t="shared" si="12"/>
        <v>98991.561505599879</v>
      </c>
      <c r="O44" s="60"/>
      <c r="P44" s="60"/>
      <c r="Q44" s="61">
        <f t="shared" si="3"/>
        <v>98991.561505599879</v>
      </c>
      <c r="R44" s="164"/>
      <c r="S44" s="129">
        <f t="shared" si="4"/>
        <v>125595.54366022983</v>
      </c>
      <c r="T44" s="130">
        <f t="shared" si="5"/>
        <v>125595.54366022983</v>
      </c>
    </row>
    <row r="45" spans="1:20" s="7" customFormat="1" x14ac:dyDescent="0.25">
      <c r="A45" s="110" t="str">
        <f>IF(J45&lt;&gt;"",1+MAX($A$17:A44),"")</f>
        <v/>
      </c>
      <c r="B45" s="49"/>
      <c r="C45" s="49"/>
      <c r="D45" s="102"/>
      <c r="E45" s="204"/>
      <c r="F45" s="234" t="s">
        <v>248</v>
      </c>
      <c r="G45" s="50"/>
      <c r="H45" s="51"/>
      <c r="I45" s="52"/>
      <c r="J45" s="101"/>
      <c r="K45" s="150"/>
      <c r="L45" s="56"/>
      <c r="M45" s="57"/>
      <c r="N45" s="57"/>
      <c r="O45" s="60"/>
      <c r="P45" s="60"/>
      <c r="Q45" s="61"/>
      <c r="R45" s="164"/>
      <c r="S45" s="129"/>
      <c r="T45" s="130"/>
    </row>
    <row r="46" spans="1:20" s="7" customFormat="1" x14ac:dyDescent="0.25">
      <c r="A46" s="110" t="str">
        <f>IF(J46&lt;&gt;"",1+MAX($A$17:A45),"")</f>
        <v/>
      </c>
      <c r="B46" s="49"/>
      <c r="C46" s="49"/>
      <c r="D46" s="102"/>
      <c r="E46" s="204"/>
      <c r="F46" s="235" t="s">
        <v>790</v>
      </c>
      <c r="G46" s="50"/>
      <c r="H46" s="51"/>
      <c r="I46" s="52"/>
      <c r="J46" s="101"/>
      <c r="K46" s="150"/>
      <c r="L46" s="56"/>
      <c r="M46" s="57"/>
      <c r="N46" s="57"/>
      <c r="O46" s="60"/>
      <c r="P46" s="60"/>
      <c r="Q46" s="61"/>
      <c r="R46" s="164"/>
      <c r="S46" s="129"/>
      <c r="T46" s="130"/>
    </row>
    <row r="47" spans="1:20" s="7" customFormat="1" x14ac:dyDescent="0.25">
      <c r="A47" s="110">
        <f>IF(J47&lt;&gt;"",1+MAX($A$17:A46),"")</f>
        <v>21</v>
      </c>
      <c r="B47" s="49"/>
      <c r="C47" s="49"/>
      <c r="D47" s="102" t="s">
        <v>44</v>
      </c>
      <c r="E47" s="204" t="s">
        <v>45</v>
      </c>
      <c r="F47" s="234" t="s">
        <v>236</v>
      </c>
      <c r="G47" s="50">
        <v>1</v>
      </c>
      <c r="H47" s="51">
        <f>IF(VLOOKUP(J47,'HOURLY RATES'!B$116:C$124,2,0)=0,$J$3,VLOOKUP(J47,'HOURLY RATES'!B$116:C$124,2,0))</f>
        <v>0</v>
      </c>
      <c r="I47" s="52">
        <f t="shared" ref="I47:I51" si="13">(G47*(1+H47))</f>
        <v>1</v>
      </c>
      <c r="J47" s="101" t="s">
        <v>224</v>
      </c>
      <c r="K47" s="150"/>
      <c r="L47" s="59">
        <f t="shared" ref="L47:L51" si="14">K47*I47</f>
        <v>0</v>
      </c>
      <c r="M47" s="57">
        <f>IF(VLOOKUP(E47,'HOURLY RATES'!C$6:D$105,2,0)=0,$E$3,VLOOKUP(E47,'HOURLY RATES'!C$6:D$105,2,0))</f>
        <v>79.331999999999994</v>
      </c>
      <c r="N47" s="57">
        <f t="shared" ref="N47:N51" si="15">M47*L47</f>
        <v>0</v>
      </c>
      <c r="O47" s="60"/>
      <c r="P47" s="60"/>
      <c r="Q47" s="61">
        <f t="shared" si="3"/>
        <v>0</v>
      </c>
      <c r="R47" s="164"/>
      <c r="S47" s="129">
        <f t="shared" si="4"/>
        <v>0</v>
      </c>
      <c r="T47" s="130">
        <f t="shared" si="5"/>
        <v>0</v>
      </c>
    </row>
    <row r="48" spans="1:20" s="7" customFormat="1" x14ac:dyDescent="0.25">
      <c r="A48" s="110">
        <f>IF(J48&lt;&gt;"",1+MAX($A$17:A47),"")</f>
        <v>22</v>
      </c>
      <c r="B48" s="49"/>
      <c r="C48" s="49"/>
      <c r="D48" s="102" t="s">
        <v>44</v>
      </c>
      <c r="E48" s="204" t="s">
        <v>45</v>
      </c>
      <c r="F48" s="234" t="s">
        <v>237</v>
      </c>
      <c r="G48" s="50">
        <v>1</v>
      </c>
      <c r="H48" s="51">
        <f>IF(VLOOKUP(J48,'HOURLY RATES'!B$116:C$124,2,0)=0,$J$3,VLOOKUP(J48,'HOURLY RATES'!B$116:C$124,2,0))</f>
        <v>0</v>
      </c>
      <c r="I48" s="52">
        <f t="shared" si="13"/>
        <v>1</v>
      </c>
      <c r="J48" s="101" t="s">
        <v>224</v>
      </c>
      <c r="K48" s="150"/>
      <c r="L48" s="59">
        <f t="shared" si="14"/>
        <v>0</v>
      </c>
      <c r="M48" s="57">
        <f>IF(VLOOKUP(E48,'HOURLY RATES'!C$6:D$105,2,0)=0,$E$3,VLOOKUP(E48,'HOURLY RATES'!C$6:D$105,2,0))</f>
        <v>79.331999999999994</v>
      </c>
      <c r="N48" s="57">
        <f t="shared" si="15"/>
        <v>0</v>
      </c>
      <c r="O48" s="60"/>
      <c r="P48" s="60"/>
      <c r="Q48" s="61">
        <f t="shared" si="3"/>
        <v>0</v>
      </c>
      <c r="R48" s="164"/>
      <c r="S48" s="129">
        <f t="shared" si="4"/>
        <v>0</v>
      </c>
      <c r="T48" s="130">
        <f t="shared" si="5"/>
        <v>0</v>
      </c>
    </row>
    <row r="49" spans="1:20" s="7" customFormat="1" x14ac:dyDescent="0.25">
      <c r="A49" s="110">
        <f>IF(J49&lt;&gt;"",1+MAX($A$17:A48),"")</f>
        <v>23</v>
      </c>
      <c r="B49" s="49"/>
      <c r="C49" s="49"/>
      <c r="D49" s="102" t="s">
        <v>44</v>
      </c>
      <c r="E49" s="204" t="s">
        <v>45</v>
      </c>
      <c r="F49" s="234" t="s">
        <v>238</v>
      </c>
      <c r="G49" s="50">
        <v>1</v>
      </c>
      <c r="H49" s="51">
        <f>IF(VLOOKUP(J49,'HOURLY RATES'!B$116:C$124,2,0)=0,$J$3,VLOOKUP(J49,'HOURLY RATES'!B$116:C$124,2,0))</f>
        <v>0</v>
      </c>
      <c r="I49" s="52">
        <f t="shared" si="13"/>
        <v>1</v>
      </c>
      <c r="J49" s="101" t="s">
        <v>224</v>
      </c>
      <c r="K49" s="150"/>
      <c r="L49" s="59">
        <f t="shared" si="14"/>
        <v>0</v>
      </c>
      <c r="M49" s="57">
        <f>IF(VLOOKUP(E49,'HOURLY RATES'!C$6:D$105,2,0)=0,$E$3,VLOOKUP(E49,'HOURLY RATES'!C$6:D$105,2,0))</f>
        <v>79.331999999999994</v>
      </c>
      <c r="N49" s="57">
        <f t="shared" si="15"/>
        <v>0</v>
      </c>
      <c r="O49" s="60"/>
      <c r="P49" s="60"/>
      <c r="Q49" s="61">
        <f t="shared" si="3"/>
        <v>0</v>
      </c>
      <c r="R49" s="164"/>
      <c r="S49" s="129">
        <f t="shared" si="4"/>
        <v>0</v>
      </c>
      <c r="T49" s="130">
        <f t="shared" si="5"/>
        <v>0</v>
      </c>
    </row>
    <row r="50" spans="1:20" s="7" customFormat="1" x14ac:dyDescent="0.25">
      <c r="A50" s="110">
        <f>IF(J50&lt;&gt;"",1+MAX($A$17:A49),"")</f>
        <v>24</v>
      </c>
      <c r="B50" s="49"/>
      <c r="C50" s="49"/>
      <c r="D50" s="102" t="s">
        <v>44</v>
      </c>
      <c r="E50" s="204" t="s">
        <v>45</v>
      </c>
      <c r="F50" s="234" t="s">
        <v>791</v>
      </c>
      <c r="G50" s="50">
        <v>1</v>
      </c>
      <c r="H50" s="51">
        <f>IF(VLOOKUP(J50,'HOURLY RATES'!B$116:C$124,2,0)=0,$J$3,VLOOKUP(J50,'HOURLY RATES'!B$116:C$124,2,0))</f>
        <v>0</v>
      </c>
      <c r="I50" s="52">
        <f t="shared" si="13"/>
        <v>1</v>
      </c>
      <c r="J50" s="101" t="s">
        <v>224</v>
      </c>
      <c r="K50" s="150"/>
      <c r="L50" s="59">
        <f t="shared" si="14"/>
        <v>0</v>
      </c>
      <c r="M50" s="57">
        <f>IF(VLOOKUP(E50,'HOURLY RATES'!C$6:D$105,2,0)=0,$E$3,VLOOKUP(E50,'HOURLY RATES'!C$6:D$105,2,0))</f>
        <v>79.331999999999994</v>
      </c>
      <c r="N50" s="57">
        <f t="shared" si="15"/>
        <v>0</v>
      </c>
      <c r="O50" s="60"/>
      <c r="P50" s="60"/>
      <c r="Q50" s="61">
        <f t="shared" si="3"/>
        <v>0</v>
      </c>
      <c r="R50" s="164"/>
      <c r="S50" s="129">
        <f t="shared" si="4"/>
        <v>0</v>
      </c>
      <c r="T50" s="130">
        <f t="shared" si="5"/>
        <v>0</v>
      </c>
    </row>
    <row r="51" spans="1:20" s="7" customFormat="1" x14ac:dyDescent="0.25">
      <c r="A51" s="110">
        <f>IF(J51&lt;&gt;"",1+MAX($A$17:A50),"")</f>
        <v>25</v>
      </c>
      <c r="B51" s="49"/>
      <c r="C51" s="49"/>
      <c r="D51" s="102" t="s">
        <v>44</v>
      </c>
      <c r="E51" s="204" t="s">
        <v>45</v>
      </c>
      <c r="F51" s="234" t="s">
        <v>239</v>
      </c>
      <c r="G51" s="50">
        <v>1</v>
      </c>
      <c r="H51" s="51">
        <f>IF(VLOOKUP(J51,'HOURLY RATES'!B$116:C$124,2,0)=0,$J$3,VLOOKUP(J51,'HOURLY RATES'!B$116:C$124,2,0))</f>
        <v>0</v>
      </c>
      <c r="I51" s="52">
        <f t="shared" si="13"/>
        <v>1</v>
      </c>
      <c r="J51" s="101" t="s">
        <v>224</v>
      </c>
      <c r="K51" s="150"/>
      <c r="L51" s="59">
        <f t="shared" si="14"/>
        <v>0</v>
      </c>
      <c r="M51" s="57">
        <f>IF(VLOOKUP(E51,'HOURLY RATES'!C$6:D$105,2,0)=0,$E$3,VLOOKUP(E51,'HOURLY RATES'!C$6:D$105,2,0))</f>
        <v>79.331999999999994</v>
      </c>
      <c r="N51" s="57">
        <f t="shared" si="15"/>
        <v>0</v>
      </c>
      <c r="O51" s="60"/>
      <c r="P51" s="60"/>
      <c r="Q51" s="61">
        <f t="shared" si="3"/>
        <v>0</v>
      </c>
      <c r="R51" s="164"/>
      <c r="S51" s="129">
        <f t="shared" si="4"/>
        <v>0</v>
      </c>
      <c r="T51" s="130">
        <f t="shared" si="5"/>
        <v>0</v>
      </c>
    </row>
    <row r="52" spans="1:20" s="7" customFormat="1" x14ac:dyDescent="0.25">
      <c r="A52" s="110" t="str">
        <f>IF(J52&lt;&gt;"",1+MAX($A$17:A51),"")</f>
        <v/>
      </c>
      <c r="B52" s="49"/>
      <c r="C52" s="49"/>
      <c r="D52" s="102"/>
      <c r="E52" s="204"/>
      <c r="F52" s="234" t="s">
        <v>248</v>
      </c>
      <c r="G52" s="50"/>
      <c r="H52" s="51"/>
      <c r="I52" s="52"/>
      <c r="J52" s="101"/>
      <c r="K52" s="150"/>
      <c r="L52" s="56"/>
      <c r="M52" s="57"/>
      <c r="N52" s="57"/>
      <c r="O52" s="60"/>
      <c r="P52" s="60"/>
      <c r="Q52" s="61"/>
      <c r="R52" s="164"/>
      <c r="S52" s="129"/>
      <c r="T52" s="130"/>
    </row>
    <row r="53" spans="1:20" s="7" customFormat="1" x14ac:dyDescent="0.25">
      <c r="A53" s="110" t="str">
        <f>IF(J53&lt;&gt;"",1+MAX($A$17:A52),"")</f>
        <v/>
      </c>
      <c r="B53" s="49"/>
      <c r="C53" s="49"/>
      <c r="D53" s="102"/>
      <c r="E53" s="204"/>
      <c r="F53" s="235" t="s">
        <v>792</v>
      </c>
      <c r="G53" s="50"/>
      <c r="H53" s="51"/>
      <c r="I53" s="52"/>
      <c r="J53" s="101"/>
      <c r="K53" s="150"/>
      <c r="L53" s="56"/>
      <c r="M53" s="57"/>
      <c r="N53" s="57"/>
      <c r="O53" s="60"/>
      <c r="P53" s="60"/>
      <c r="Q53" s="61"/>
      <c r="R53" s="164"/>
      <c r="S53" s="129"/>
      <c r="T53" s="130"/>
    </row>
    <row r="54" spans="1:20" s="7" customFormat="1" x14ac:dyDescent="0.25">
      <c r="A54" s="110">
        <f>IF(J54&lt;&gt;"",1+MAX($A$17:A53),"")</f>
        <v>26</v>
      </c>
      <c r="B54" s="49"/>
      <c r="C54" s="62"/>
      <c r="D54" s="102" t="s">
        <v>44</v>
      </c>
      <c r="E54" s="204" t="s">
        <v>45</v>
      </c>
      <c r="F54" s="234" t="s">
        <v>240</v>
      </c>
      <c r="G54" s="50">
        <v>1</v>
      </c>
      <c r="H54" s="51">
        <f>IF(VLOOKUP(J54,'HOURLY RATES'!B$116:C$124,2,0)=0,$J$3,VLOOKUP(J54,'HOURLY RATES'!B$116:C$124,2,0))</f>
        <v>0</v>
      </c>
      <c r="I54" s="52">
        <f t="shared" ref="I54:I57" si="16">(G54*(1+H54))</f>
        <v>1</v>
      </c>
      <c r="J54" s="101" t="s">
        <v>224</v>
      </c>
      <c r="K54" s="150">
        <f>0.8%*($U$18)/M54</f>
        <v>226.87522977223423</v>
      </c>
      <c r="L54" s="59">
        <f t="shared" ref="L54:L57" si="17">K54*I54</f>
        <v>226.87522977223423</v>
      </c>
      <c r="M54" s="57">
        <f>IF(VLOOKUP(E54,'HOURLY RATES'!C$6:D$105,2,0)=0,$E$3,VLOOKUP(E54,'HOURLY RATES'!C$6:D$105,2,0))</f>
        <v>79.331999999999994</v>
      </c>
      <c r="N54" s="57">
        <f t="shared" ref="N54:N57" si="18">M54*L54</f>
        <v>17998.465728290885</v>
      </c>
      <c r="O54" s="60"/>
      <c r="P54" s="60"/>
      <c r="Q54" s="61">
        <f t="shared" si="3"/>
        <v>17998.465728290885</v>
      </c>
      <c r="R54" s="164"/>
      <c r="S54" s="129">
        <f t="shared" si="4"/>
        <v>22835.553392769059</v>
      </c>
      <c r="T54" s="130">
        <f t="shared" si="5"/>
        <v>22835.553392769059</v>
      </c>
    </row>
    <row r="55" spans="1:20" s="7" customFormat="1" x14ac:dyDescent="0.25">
      <c r="A55" s="110">
        <f>IF(J55&lt;&gt;"",1+MAX($A$17:A54),"")</f>
        <v>27</v>
      </c>
      <c r="B55" s="49"/>
      <c r="C55" s="62"/>
      <c r="D55" s="102" t="s">
        <v>44</v>
      </c>
      <c r="E55" s="204" t="s">
        <v>45</v>
      </c>
      <c r="F55" s="234" t="s">
        <v>241</v>
      </c>
      <c r="G55" s="50">
        <v>1</v>
      </c>
      <c r="H55" s="51">
        <f>IF(VLOOKUP(J55,'HOURLY RATES'!B$116:C$124,2,0)=0,$J$3,VLOOKUP(J55,'HOURLY RATES'!B$116:C$124,2,0))</f>
        <v>0</v>
      </c>
      <c r="I55" s="52">
        <f t="shared" si="16"/>
        <v>1</v>
      </c>
      <c r="J55" s="101" t="s">
        <v>224</v>
      </c>
      <c r="K55" s="150">
        <f>2.65%*(U18)/M55</f>
        <v>751.52419862052591</v>
      </c>
      <c r="L55" s="59">
        <f t="shared" si="17"/>
        <v>751.52419862052591</v>
      </c>
      <c r="M55" s="57">
        <f>IF(VLOOKUP(E55,'HOURLY RATES'!C$6:D$105,2,0)=0,$E$3,VLOOKUP(E55,'HOURLY RATES'!C$6:D$105,2,0))</f>
        <v>79.331999999999994</v>
      </c>
      <c r="N55" s="57">
        <f t="shared" si="18"/>
        <v>59619.917724963554</v>
      </c>
      <c r="O55" s="60"/>
      <c r="P55" s="60"/>
      <c r="Q55" s="61">
        <f t="shared" si="3"/>
        <v>59619.917724963554</v>
      </c>
      <c r="R55" s="164"/>
      <c r="S55" s="129">
        <f t="shared" si="4"/>
        <v>75642.770613547502</v>
      </c>
      <c r="T55" s="130">
        <f t="shared" si="5"/>
        <v>75642.770613547502</v>
      </c>
    </row>
    <row r="56" spans="1:20" s="7" customFormat="1" x14ac:dyDescent="0.25">
      <c r="A56" s="110">
        <f>IF(J56&lt;&gt;"",1+MAX($A$17:A55),"")</f>
        <v>28</v>
      </c>
      <c r="B56" s="49"/>
      <c r="C56" s="62"/>
      <c r="D56" s="102" t="s">
        <v>44</v>
      </c>
      <c r="E56" s="204" t="s">
        <v>45</v>
      </c>
      <c r="F56" s="234" t="s">
        <v>793</v>
      </c>
      <c r="G56" s="50">
        <v>1</v>
      </c>
      <c r="H56" s="51">
        <f>IF(VLOOKUP(J56,'HOURLY RATES'!B$116:C$124,2,0)=0,$J$3,VLOOKUP(J56,'HOURLY RATES'!B$116:C$124,2,0))</f>
        <v>0</v>
      </c>
      <c r="I56" s="52">
        <f t="shared" si="16"/>
        <v>1</v>
      </c>
      <c r="J56" s="101" t="s">
        <v>224</v>
      </c>
      <c r="K56" s="150"/>
      <c r="L56" s="59">
        <f t="shared" si="17"/>
        <v>0</v>
      </c>
      <c r="M56" s="57">
        <f>IF(VLOOKUP(E56,'HOURLY RATES'!C$6:D$105,2,0)=0,$E$3,VLOOKUP(E56,'HOURLY RATES'!C$6:D$105,2,0))</f>
        <v>79.331999999999994</v>
      </c>
      <c r="N56" s="57">
        <f t="shared" si="18"/>
        <v>0</v>
      </c>
      <c r="O56" s="60"/>
      <c r="P56" s="60"/>
      <c r="Q56" s="61">
        <f t="shared" si="3"/>
        <v>0</v>
      </c>
      <c r="R56" s="164"/>
      <c r="S56" s="129">
        <f t="shared" si="4"/>
        <v>0</v>
      </c>
      <c r="T56" s="130">
        <f t="shared" si="5"/>
        <v>0</v>
      </c>
    </row>
    <row r="57" spans="1:20" s="7" customFormat="1" x14ac:dyDescent="0.25">
      <c r="A57" s="110">
        <f>IF(J57&lt;&gt;"",1+MAX($A$17:A56),"")</f>
        <v>29</v>
      </c>
      <c r="B57" s="49"/>
      <c r="C57" s="62"/>
      <c r="D57" s="102" t="s">
        <v>44</v>
      </c>
      <c r="E57" s="204" t="s">
        <v>45</v>
      </c>
      <c r="F57" s="234" t="s">
        <v>242</v>
      </c>
      <c r="G57" s="50">
        <v>1</v>
      </c>
      <c r="H57" s="51">
        <f>IF(VLOOKUP(J57,'HOURLY RATES'!B$116:C$124,2,0)=0,$J$3,VLOOKUP(J57,'HOURLY RATES'!B$116:C$124,2,0))</f>
        <v>0</v>
      </c>
      <c r="I57" s="52">
        <f t="shared" si="16"/>
        <v>1</v>
      </c>
      <c r="J57" s="101" t="s">
        <v>224</v>
      </c>
      <c r="K57" s="150"/>
      <c r="L57" s="59">
        <f t="shared" si="17"/>
        <v>0</v>
      </c>
      <c r="M57" s="57">
        <f>IF(VLOOKUP(E57,'HOURLY RATES'!C$6:D$105,2,0)=0,$E$3,VLOOKUP(E57,'HOURLY RATES'!C$6:D$105,2,0))</f>
        <v>79.331999999999994</v>
      </c>
      <c r="N57" s="57">
        <f t="shared" si="18"/>
        <v>0</v>
      </c>
      <c r="O57" s="60"/>
      <c r="P57" s="60"/>
      <c r="Q57" s="61">
        <f t="shared" si="3"/>
        <v>0</v>
      </c>
      <c r="R57" s="164"/>
      <c r="S57" s="129">
        <f t="shared" si="4"/>
        <v>0</v>
      </c>
      <c r="T57" s="130">
        <f t="shared" si="5"/>
        <v>0</v>
      </c>
    </row>
    <row r="58" spans="1:20" s="7" customFormat="1" x14ac:dyDescent="0.25">
      <c r="A58" s="110" t="str">
        <f>IF(J58&lt;&gt;"",1+MAX($A$17:A57),"")</f>
        <v/>
      </c>
      <c r="B58" s="49"/>
      <c r="C58" s="62"/>
      <c r="D58" s="102"/>
      <c r="E58" s="204"/>
      <c r="F58" s="234" t="s">
        <v>248</v>
      </c>
      <c r="G58" s="50"/>
      <c r="H58" s="51"/>
      <c r="I58" s="52"/>
      <c r="J58" s="101"/>
      <c r="K58" s="150"/>
      <c r="L58" s="56"/>
      <c r="M58" s="57"/>
      <c r="N58" s="57"/>
      <c r="O58" s="60"/>
      <c r="P58" s="60"/>
      <c r="Q58" s="61"/>
      <c r="R58" s="164"/>
      <c r="S58" s="129"/>
      <c r="T58" s="130"/>
    </row>
    <row r="59" spans="1:20" s="7" customFormat="1" x14ac:dyDescent="0.25">
      <c r="A59" s="110" t="str">
        <f>IF(J59&lt;&gt;"",1+MAX($A$17:A58),"")</f>
        <v/>
      </c>
      <c r="B59" s="49"/>
      <c r="C59" s="62"/>
      <c r="D59" s="102"/>
      <c r="E59" s="204"/>
      <c r="F59" s="235" t="s">
        <v>243</v>
      </c>
      <c r="G59" s="50"/>
      <c r="H59" s="51"/>
      <c r="I59" s="52"/>
      <c r="J59" s="101"/>
      <c r="K59" s="150"/>
      <c r="L59" s="56"/>
      <c r="M59" s="57"/>
      <c r="N59" s="57"/>
      <c r="O59" s="60"/>
      <c r="P59" s="60"/>
      <c r="Q59" s="61"/>
      <c r="R59" s="164"/>
      <c r="S59" s="129"/>
      <c r="T59" s="130"/>
    </row>
    <row r="60" spans="1:20" s="7" customFormat="1" x14ac:dyDescent="0.25">
      <c r="A60" s="110">
        <f>IF(J60&lt;&gt;"",1+MAX($A$17:A59),"")</f>
        <v>30</v>
      </c>
      <c r="B60" s="49"/>
      <c r="C60" s="62"/>
      <c r="D60" s="102" t="s">
        <v>44</v>
      </c>
      <c r="E60" s="204" t="s">
        <v>45</v>
      </c>
      <c r="F60" s="234" t="s">
        <v>244</v>
      </c>
      <c r="G60" s="50">
        <v>1</v>
      </c>
      <c r="H60" s="51">
        <f>IF(VLOOKUP(J60,'HOURLY RATES'!B$116:C$124,2,0)=0,$J$3,VLOOKUP(J60,'HOURLY RATES'!B$116:C$124,2,0))</f>
        <v>0</v>
      </c>
      <c r="I60" s="52">
        <f t="shared" ref="I60:I62" si="19">(G60*(1+H60))</f>
        <v>1</v>
      </c>
      <c r="J60" s="101" t="s">
        <v>224</v>
      </c>
      <c r="K60" s="150"/>
      <c r="L60" s="59">
        <f t="shared" ref="L60:L62" si="20">K60*I60</f>
        <v>0</v>
      </c>
      <c r="M60" s="57">
        <f>IF(VLOOKUP(E60,'HOURLY RATES'!C$6:D$105,2,0)=0,$E$3,VLOOKUP(E60,'HOURLY RATES'!C$6:D$105,2,0))</f>
        <v>79.331999999999994</v>
      </c>
      <c r="N60" s="57">
        <f t="shared" ref="N60:N62" si="21">M60*L60</f>
        <v>0</v>
      </c>
      <c r="O60" s="60"/>
      <c r="P60" s="60"/>
      <c r="Q60" s="61">
        <f t="shared" si="3"/>
        <v>0</v>
      </c>
      <c r="R60" s="164"/>
      <c r="S60" s="129">
        <f t="shared" si="4"/>
        <v>0</v>
      </c>
      <c r="T60" s="130">
        <f t="shared" si="5"/>
        <v>0</v>
      </c>
    </row>
    <row r="61" spans="1:20" s="7" customFormat="1" x14ac:dyDescent="0.25">
      <c r="A61" s="110">
        <f>IF(J61&lt;&gt;"",1+MAX($A$17:A60),"")</f>
        <v>31</v>
      </c>
      <c r="B61" s="49"/>
      <c r="C61" s="62"/>
      <c r="D61" s="102" t="s">
        <v>44</v>
      </c>
      <c r="E61" s="204" t="s">
        <v>45</v>
      </c>
      <c r="F61" s="234" t="s">
        <v>245</v>
      </c>
      <c r="G61" s="50">
        <v>1</v>
      </c>
      <c r="H61" s="51">
        <f>IF(VLOOKUP(J61,'HOURLY RATES'!B$116:C$124,2,0)=0,$J$3,VLOOKUP(J61,'HOURLY RATES'!B$116:C$124,2,0))</f>
        <v>0</v>
      </c>
      <c r="I61" s="52">
        <f t="shared" si="19"/>
        <v>1</v>
      </c>
      <c r="J61" s="101" t="s">
        <v>224</v>
      </c>
      <c r="K61" s="150"/>
      <c r="L61" s="59">
        <f t="shared" si="20"/>
        <v>0</v>
      </c>
      <c r="M61" s="57">
        <f>IF(VLOOKUP(E61,'HOURLY RATES'!C$6:D$105,2,0)=0,$E$3,VLOOKUP(E61,'HOURLY RATES'!C$6:D$105,2,0))</f>
        <v>79.331999999999994</v>
      </c>
      <c r="N61" s="57">
        <f t="shared" si="21"/>
        <v>0</v>
      </c>
      <c r="O61" s="60"/>
      <c r="P61" s="60"/>
      <c r="Q61" s="61">
        <f t="shared" si="3"/>
        <v>0</v>
      </c>
      <c r="R61" s="164"/>
      <c r="S61" s="129">
        <f t="shared" si="4"/>
        <v>0</v>
      </c>
      <c r="T61" s="130">
        <f t="shared" si="5"/>
        <v>0</v>
      </c>
    </row>
    <row r="62" spans="1:20" s="7" customFormat="1" x14ac:dyDescent="0.25">
      <c r="A62" s="110">
        <f>IF(J62&lt;&gt;"",1+MAX($A$17:A61),"")</f>
        <v>32</v>
      </c>
      <c r="B62" s="49"/>
      <c r="C62" s="62"/>
      <c r="D62" s="102" t="s">
        <v>44</v>
      </c>
      <c r="E62" s="204" t="s">
        <v>45</v>
      </c>
      <c r="F62" s="234" t="s">
        <v>246</v>
      </c>
      <c r="G62" s="50">
        <v>1</v>
      </c>
      <c r="H62" s="51">
        <f>IF(VLOOKUP(J62,'HOURLY RATES'!B$116:C$124,2,0)=0,$J$3,VLOOKUP(J62,'HOURLY RATES'!B$116:C$124,2,0))</f>
        <v>0</v>
      </c>
      <c r="I62" s="52">
        <f t="shared" si="19"/>
        <v>1</v>
      </c>
      <c r="J62" s="101" t="s">
        <v>224</v>
      </c>
      <c r="K62" s="150"/>
      <c r="L62" s="59">
        <f t="shared" si="20"/>
        <v>0</v>
      </c>
      <c r="M62" s="57">
        <f>IF(VLOOKUP(E62,'HOURLY RATES'!C$6:D$105,2,0)=0,$E$3,VLOOKUP(E62,'HOURLY RATES'!C$6:D$105,2,0))</f>
        <v>79.331999999999994</v>
      </c>
      <c r="N62" s="57">
        <f t="shared" si="21"/>
        <v>0</v>
      </c>
      <c r="O62" s="60"/>
      <c r="P62" s="60"/>
      <c r="Q62" s="61">
        <f t="shared" si="3"/>
        <v>0</v>
      </c>
      <c r="R62" s="164"/>
      <c r="S62" s="129">
        <f t="shared" si="4"/>
        <v>0</v>
      </c>
      <c r="T62" s="130">
        <f t="shared" si="5"/>
        <v>0</v>
      </c>
    </row>
    <row r="63" spans="1:20" s="7" customFormat="1" x14ac:dyDescent="0.25">
      <c r="A63" s="110" t="str">
        <f>IF(J63&lt;&gt;"",1+MAX($A$17:A62),"")</f>
        <v/>
      </c>
      <c r="B63" s="49"/>
      <c r="C63" s="62"/>
      <c r="D63" s="102"/>
      <c r="E63" s="204"/>
      <c r="F63" s="234" t="s">
        <v>248</v>
      </c>
      <c r="G63" s="50"/>
      <c r="H63" s="51"/>
      <c r="I63" s="52"/>
      <c r="J63" s="101"/>
      <c r="K63" s="150"/>
      <c r="L63" s="56"/>
      <c r="M63" s="57"/>
      <c r="N63" s="57"/>
      <c r="O63" s="60"/>
      <c r="P63" s="60"/>
      <c r="Q63" s="61"/>
      <c r="R63" s="164"/>
      <c r="S63" s="129"/>
      <c r="T63" s="130"/>
    </row>
    <row r="64" spans="1:20" s="7" customFormat="1" x14ac:dyDescent="0.25">
      <c r="A64" s="110" t="str">
        <f>IF(J64&lt;&gt;"",1+MAX($A$17:A63),"")</f>
        <v/>
      </c>
      <c r="B64" s="49"/>
      <c r="C64" s="62"/>
      <c r="D64" s="102"/>
      <c r="E64" s="204"/>
      <c r="F64" s="235" t="s">
        <v>247</v>
      </c>
      <c r="G64" s="50"/>
      <c r="H64" s="51"/>
      <c r="I64" s="52"/>
      <c r="J64" s="101"/>
      <c r="K64" s="150"/>
      <c r="L64" s="59"/>
      <c r="M64" s="57"/>
      <c r="N64" s="57"/>
      <c r="O64" s="60"/>
      <c r="P64" s="60"/>
      <c r="Q64" s="61"/>
      <c r="R64" s="164"/>
      <c r="S64" s="129"/>
      <c r="T64" s="130"/>
    </row>
    <row r="65" spans="1:20" s="7" customFormat="1" x14ac:dyDescent="0.25">
      <c r="A65" s="110">
        <f>IF(J65&lt;&gt;"",1+MAX($A$17:A64),"")</f>
        <v>33</v>
      </c>
      <c r="B65" s="49"/>
      <c r="C65" s="62"/>
      <c r="D65" s="102" t="s">
        <v>44</v>
      </c>
      <c r="E65" s="204" t="s">
        <v>45</v>
      </c>
      <c r="F65" s="234" t="s">
        <v>247</v>
      </c>
      <c r="G65" s="50">
        <v>1</v>
      </c>
      <c r="H65" s="51">
        <f>IF(VLOOKUP(J65,'HOURLY RATES'!B$116:C$124,2,0)=0,$J$3,VLOOKUP(J65,'HOURLY RATES'!B$116:C$124,2,0))</f>
        <v>0</v>
      </c>
      <c r="I65" s="52">
        <f t="shared" ref="I65" si="22">(G65*(1+H65))</f>
        <v>1</v>
      </c>
      <c r="J65" s="101" t="s">
        <v>224</v>
      </c>
      <c r="K65" s="150">
        <f>4.67%*($U$18)/M65</f>
        <v>1324.3841537954174</v>
      </c>
      <c r="L65" s="59">
        <f t="shared" ref="L65" si="23">K65*I65</f>
        <v>1324.3841537954174</v>
      </c>
      <c r="M65" s="57">
        <f>IF(VLOOKUP(E65,'HOURLY RATES'!C$6:D$105,2,0)=0,$E$3,VLOOKUP(E65,'HOURLY RATES'!C$6:D$105,2,0))</f>
        <v>79.331999999999994</v>
      </c>
      <c r="N65" s="57">
        <f t="shared" ref="N65" si="24">M65*L65</f>
        <v>105066.04368889805</v>
      </c>
      <c r="O65" s="60"/>
      <c r="P65" s="60"/>
      <c r="Q65" s="61">
        <f t="shared" ref="Q65" si="25">P65+N65</f>
        <v>105066.04368889805</v>
      </c>
      <c r="R65" s="164"/>
      <c r="S65" s="129">
        <f t="shared" si="4"/>
        <v>133302.54293028938</v>
      </c>
      <c r="T65" s="130">
        <f t="shared" si="5"/>
        <v>133302.54293028938</v>
      </c>
    </row>
    <row r="66" spans="1:20" s="7" customFormat="1" x14ac:dyDescent="0.25">
      <c r="A66" s="212" t="str">
        <f>IF(J66&lt;&gt;"",1+MAX($A$17:A65),"")</f>
        <v/>
      </c>
      <c r="B66" s="213"/>
      <c r="C66" s="214"/>
      <c r="D66" s="115"/>
      <c r="E66" s="215"/>
      <c r="F66" s="236" t="s">
        <v>248</v>
      </c>
      <c r="G66" s="216"/>
      <c r="H66" s="217"/>
      <c r="I66" s="218"/>
      <c r="J66" s="219"/>
      <c r="K66" s="220"/>
      <c r="L66" s="221"/>
      <c r="M66" s="196"/>
      <c r="N66" s="196"/>
      <c r="O66" s="197"/>
      <c r="P66" s="197"/>
      <c r="Q66" s="198"/>
      <c r="R66" s="164"/>
      <c r="S66" s="129"/>
      <c r="T66" s="130"/>
    </row>
    <row r="67" spans="1:20" s="7" customFormat="1" x14ac:dyDescent="0.25">
      <c r="A67" s="222" t="str">
        <f>IF(J67&lt;&gt;"",1+MAX($A$17:A66),"")</f>
        <v/>
      </c>
      <c r="B67" s="222"/>
      <c r="C67" s="222"/>
      <c r="D67" s="222" t="s">
        <v>53</v>
      </c>
      <c r="E67" s="223"/>
      <c r="F67" s="237" t="s">
        <v>741</v>
      </c>
      <c r="G67" s="225"/>
      <c r="H67" s="224"/>
      <c r="I67" s="226"/>
      <c r="J67" s="226"/>
      <c r="K67" s="224"/>
      <c r="L67" s="224"/>
      <c r="M67" s="224"/>
      <c r="N67" s="224"/>
      <c r="O67" s="224"/>
      <c r="P67" s="224"/>
      <c r="Q67" s="224"/>
      <c r="R67" s="227">
        <f>SUM(Q68:Q108)</f>
        <v>2249808.2160363607</v>
      </c>
      <c r="S67" s="129"/>
      <c r="T67" s="130"/>
    </row>
    <row r="68" spans="1:20" s="7" customFormat="1" x14ac:dyDescent="0.25">
      <c r="A68" s="110" t="str">
        <f>IF(J68&lt;&gt;"",1+MAX($A$17:A67),"")</f>
        <v/>
      </c>
      <c r="B68" s="104"/>
      <c r="C68" s="104"/>
      <c r="D68" s="102"/>
      <c r="E68" s="117"/>
      <c r="F68" s="238" t="s">
        <v>248</v>
      </c>
      <c r="G68" s="103"/>
      <c r="H68" s="105"/>
      <c r="I68" s="106"/>
      <c r="J68" s="114"/>
      <c r="K68" s="150"/>
      <c r="L68" s="151"/>
      <c r="M68" s="152"/>
      <c r="N68" s="152"/>
      <c r="O68" s="107"/>
      <c r="P68" s="107"/>
      <c r="Q68" s="153"/>
      <c r="R68" s="116"/>
      <c r="S68" s="129"/>
      <c r="T68" s="130"/>
    </row>
    <row r="69" spans="1:20" s="7" customFormat="1" x14ac:dyDescent="0.25">
      <c r="A69" s="110" t="str">
        <f>IF(J69&lt;&gt;"",1+MAX($A$17:A68),"")</f>
        <v/>
      </c>
      <c r="B69" s="104"/>
      <c r="C69" s="108"/>
      <c r="D69" s="102"/>
      <c r="E69" s="117"/>
      <c r="F69" s="239" t="s">
        <v>742</v>
      </c>
      <c r="G69" s="103"/>
      <c r="H69" s="105"/>
      <c r="I69" s="106"/>
      <c r="J69" s="101"/>
      <c r="K69" s="150"/>
      <c r="L69" s="151"/>
      <c r="M69" s="152"/>
      <c r="N69" s="152"/>
      <c r="O69" s="107"/>
      <c r="P69" s="107"/>
      <c r="Q69" s="153"/>
      <c r="R69" s="116"/>
      <c r="S69" s="129"/>
      <c r="T69" s="130"/>
    </row>
    <row r="70" spans="1:20" s="7" customFormat="1" x14ac:dyDescent="0.25">
      <c r="A70" s="110">
        <f>IF(J70&lt;&gt;"",1+MAX($A$17:A69),"")</f>
        <v>34</v>
      </c>
      <c r="B70" s="104" t="s">
        <v>743</v>
      </c>
      <c r="C70" s="104" t="s">
        <v>743</v>
      </c>
      <c r="D70" s="102" t="s">
        <v>53</v>
      </c>
      <c r="E70" s="204" t="s">
        <v>155</v>
      </c>
      <c r="F70" s="241" t="s">
        <v>761</v>
      </c>
      <c r="G70" s="103">
        <v>61640</v>
      </c>
      <c r="H70" s="51">
        <f>IF(VLOOKUP(J70,'HOURLY RATES'!B$116:C$124,2,0)=0,$J$3,VLOOKUP(J70,'HOURLY RATES'!B$116:C$124,2,0))</f>
        <v>0.05</v>
      </c>
      <c r="I70" s="52">
        <f t="shared" ref="I70:I75" si="26">(G70*(1+H70))</f>
        <v>64722</v>
      </c>
      <c r="J70" s="101" t="s">
        <v>249</v>
      </c>
      <c r="K70" s="150">
        <v>0.04</v>
      </c>
      <c r="L70" s="151">
        <f t="shared" ref="L70:L74" si="27">K70*I70</f>
        <v>2588.88</v>
      </c>
      <c r="M70" s="57">
        <f>IF(VLOOKUP(E70,'HOURLY RATES'!C$6:D$105,2,0)=0,$E$3,VLOOKUP(E70,'HOURLY RATES'!C$6:D$105,2,0))</f>
        <v>97.44</v>
      </c>
      <c r="N70" s="152">
        <f t="shared" ref="N70:N74" si="28">M70*L70</f>
        <v>252260.46720000001</v>
      </c>
      <c r="O70" s="107">
        <v>3.5</v>
      </c>
      <c r="P70" s="107">
        <f t="shared" ref="P70:P75" si="29">O70*I70</f>
        <v>226527</v>
      </c>
      <c r="Q70" s="153">
        <f t="shared" ref="Q70:Q75" si="30">P70+N70</f>
        <v>478787.46720000001</v>
      </c>
      <c r="R70" s="116"/>
      <c r="S70" s="129">
        <f t="shared" ref="S70:S91" si="31">((((N70*(1+$D$7))+(P70*(1+$D$5+$D$6)))*(1+$D$8)))/I70</f>
        <v>9.6229409499999985</v>
      </c>
      <c r="T70" s="130">
        <f t="shared" ref="T70:T91" si="32">S70*I70</f>
        <v>622815.98416589992</v>
      </c>
    </row>
    <row r="71" spans="1:20" s="7" customFormat="1" x14ac:dyDescent="0.25">
      <c r="A71" s="110">
        <f>IF(J71&lt;&gt;"",1+MAX($A$17:A70),"")</f>
        <v>35</v>
      </c>
      <c r="B71" s="104" t="s">
        <v>743</v>
      </c>
      <c r="C71" s="104" t="s">
        <v>743</v>
      </c>
      <c r="D71" s="102" t="s">
        <v>53</v>
      </c>
      <c r="E71" s="204" t="s">
        <v>155</v>
      </c>
      <c r="F71" s="241" t="s">
        <v>762</v>
      </c>
      <c r="G71" s="103">
        <v>27128.9</v>
      </c>
      <c r="H71" s="51">
        <f>IF(VLOOKUP(J71,'HOURLY RATES'!B$116:C$124,2,0)=0,$J$3,VLOOKUP(J71,'HOURLY RATES'!B$116:C$124,2,0))</f>
        <v>0.05</v>
      </c>
      <c r="I71" s="52">
        <f t="shared" si="26"/>
        <v>28485.345000000001</v>
      </c>
      <c r="J71" s="101" t="s">
        <v>249</v>
      </c>
      <c r="K71" s="150">
        <v>3.0000000000000001E-3</v>
      </c>
      <c r="L71" s="151">
        <f t="shared" si="27"/>
        <v>85.456035</v>
      </c>
      <c r="M71" s="57">
        <f>IF(VLOOKUP(E71,'HOURLY RATES'!C$6:D$105,2,0)=0,$E$3,VLOOKUP(E71,'HOURLY RATES'!C$6:D$105,2,0))</f>
        <v>97.44</v>
      </c>
      <c r="N71" s="152">
        <f t="shared" si="28"/>
        <v>8326.8360503999993</v>
      </c>
      <c r="O71" s="107">
        <v>0.25</v>
      </c>
      <c r="P71" s="107">
        <f t="shared" si="29"/>
        <v>7121.3362500000003</v>
      </c>
      <c r="Q71" s="153">
        <f t="shared" si="30"/>
        <v>15448.1723004</v>
      </c>
      <c r="R71" s="116"/>
      <c r="S71" s="129">
        <f t="shared" si="31"/>
        <v>0.70501392499999982</v>
      </c>
      <c r="T71" s="130">
        <f t="shared" si="32"/>
        <v>20082.564883429121</v>
      </c>
    </row>
    <row r="72" spans="1:20" s="7" customFormat="1" x14ac:dyDescent="0.25">
      <c r="A72" s="110">
        <f>IF(J72&lt;&gt;"",1+MAX($A$17:A71),"")</f>
        <v>36</v>
      </c>
      <c r="B72" s="104" t="s">
        <v>743</v>
      </c>
      <c r="C72" s="104" t="s">
        <v>743</v>
      </c>
      <c r="D72" s="102" t="s">
        <v>53</v>
      </c>
      <c r="E72" s="204" t="s">
        <v>155</v>
      </c>
      <c r="F72" s="241" t="s">
        <v>763</v>
      </c>
      <c r="G72" s="103">
        <v>5431.21</v>
      </c>
      <c r="H72" s="51">
        <f>IF(VLOOKUP(J72,'HOURLY RATES'!B$116:C$124,2,0)=0,$J$3,VLOOKUP(J72,'HOURLY RATES'!B$116:C$124,2,0))</f>
        <v>0.05</v>
      </c>
      <c r="I72" s="52">
        <f t="shared" si="26"/>
        <v>5702.7705000000005</v>
      </c>
      <c r="J72" s="101" t="s">
        <v>249</v>
      </c>
      <c r="K72" s="150">
        <v>0.04</v>
      </c>
      <c r="L72" s="151">
        <f t="shared" si="27"/>
        <v>228.11082000000002</v>
      </c>
      <c r="M72" s="57">
        <f>IF(VLOOKUP(E72,'HOURLY RATES'!C$6:D$105,2,0)=0,$E$3,VLOOKUP(E72,'HOURLY RATES'!C$6:D$105,2,0))</f>
        <v>97.44</v>
      </c>
      <c r="N72" s="152">
        <f t="shared" si="28"/>
        <v>22227.118300800001</v>
      </c>
      <c r="O72" s="107">
        <v>5.12</v>
      </c>
      <c r="P72" s="107">
        <f t="shared" si="29"/>
        <v>29198.184960000002</v>
      </c>
      <c r="Q72" s="153">
        <f t="shared" si="30"/>
        <v>51425.303260800007</v>
      </c>
      <c r="R72" s="116"/>
      <c r="S72" s="129">
        <f t="shared" si="31"/>
        <v>11.788122304</v>
      </c>
      <c r="T72" s="130">
        <f t="shared" si="32"/>
        <v>67224.956125643235</v>
      </c>
    </row>
    <row r="73" spans="1:20" s="7" customFormat="1" x14ac:dyDescent="0.25">
      <c r="A73" s="110">
        <f>IF(J73&lt;&gt;"",1+MAX($A$17:A72),"")</f>
        <v>37</v>
      </c>
      <c r="B73" s="104" t="s">
        <v>743</v>
      </c>
      <c r="C73" s="104" t="s">
        <v>743</v>
      </c>
      <c r="D73" s="102" t="s">
        <v>53</v>
      </c>
      <c r="E73" s="204" t="s">
        <v>155</v>
      </c>
      <c r="F73" s="241" t="s">
        <v>777</v>
      </c>
      <c r="G73" s="103">
        <v>7882</v>
      </c>
      <c r="H73" s="51">
        <f>IF(VLOOKUP(J73,'HOURLY RATES'!B$116:C$124,2,0)=0,$J$3,VLOOKUP(J73,'HOURLY RATES'!B$116:C$124,2,0))</f>
        <v>0.05</v>
      </c>
      <c r="I73" s="52">
        <f t="shared" si="26"/>
        <v>8276.1</v>
      </c>
      <c r="J73" s="101" t="s">
        <v>249</v>
      </c>
      <c r="K73" s="150">
        <v>0.04</v>
      </c>
      <c r="L73" s="151">
        <f t="shared" si="27"/>
        <v>331.04400000000004</v>
      </c>
      <c r="M73" s="57">
        <f>IF(VLOOKUP(E73,'HOURLY RATES'!C$6:D$105,2,0)=0,$E$3,VLOOKUP(E73,'HOURLY RATES'!C$6:D$105,2,0))</f>
        <v>97.44</v>
      </c>
      <c r="N73" s="152">
        <f t="shared" si="28"/>
        <v>32256.927360000001</v>
      </c>
      <c r="O73" s="107">
        <v>4.5</v>
      </c>
      <c r="P73" s="107">
        <f t="shared" si="29"/>
        <v>37242.450000000004</v>
      </c>
      <c r="Q73" s="153">
        <f t="shared" si="30"/>
        <v>69499.377360000013</v>
      </c>
      <c r="R73" s="116"/>
      <c r="S73" s="129">
        <f t="shared" si="31"/>
        <v>10.95947265</v>
      </c>
      <c r="T73" s="130">
        <f t="shared" si="32"/>
        <v>90701.691598665013</v>
      </c>
    </row>
    <row r="74" spans="1:20" s="7" customFormat="1" x14ac:dyDescent="0.25">
      <c r="A74" s="110">
        <f>IF(J74&lt;&gt;"",1+MAX($A$17:A73),"")</f>
        <v>38</v>
      </c>
      <c r="B74" s="104" t="s">
        <v>743</v>
      </c>
      <c r="C74" s="104" t="s">
        <v>743</v>
      </c>
      <c r="D74" s="102" t="s">
        <v>53</v>
      </c>
      <c r="E74" s="204" t="s">
        <v>155</v>
      </c>
      <c r="F74" s="241" t="s">
        <v>766</v>
      </c>
      <c r="G74" s="103">
        <v>27128.9</v>
      </c>
      <c r="H74" s="51">
        <f>IF(VLOOKUP(J74,'HOURLY RATES'!B$116:C$124,2,0)=0,$J$3,VLOOKUP(J74,'HOURLY RATES'!B$116:C$124,2,0))</f>
        <v>0.05</v>
      </c>
      <c r="I74" s="52">
        <f t="shared" si="26"/>
        <v>28485.345000000001</v>
      </c>
      <c r="J74" s="101" t="s">
        <v>249</v>
      </c>
      <c r="K74" s="150">
        <v>0.02</v>
      </c>
      <c r="L74" s="151">
        <f t="shared" si="27"/>
        <v>569.70690000000002</v>
      </c>
      <c r="M74" s="57">
        <f>IF(VLOOKUP(E74,'HOURLY RATES'!C$6:D$105,2,0)=0,$E$3,VLOOKUP(E74,'HOURLY RATES'!C$6:D$105,2,0))</f>
        <v>97.44</v>
      </c>
      <c r="N74" s="152">
        <f t="shared" si="28"/>
        <v>55512.240336000003</v>
      </c>
      <c r="O74" s="107">
        <v>3</v>
      </c>
      <c r="P74" s="107">
        <f t="shared" si="29"/>
        <v>85456.035000000003</v>
      </c>
      <c r="Q74" s="153">
        <f t="shared" si="30"/>
        <v>140968.27533600002</v>
      </c>
      <c r="R74" s="116"/>
      <c r="S74" s="129">
        <f t="shared" si="31"/>
        <v>6.4821350999999998</v>
      </c>
      <c r="T74" s="130">
        <f t="shared" si="32"/>
        <v>184645.8546601095</v>
      </c>
    </row>
    <row r="75" spans="1:20" s="7" customFormat="1" x14ac:dyDescent="0.25">
      <c r="A75" s="110">
        <f>IF(J75&lt;&gt;"",1+MAX($A$17:A74),"")</f>
        <v>39</v>
      </c>
      <c r="B75" s="104" t="s">
        <v>743</v>
      </c>
      <c r="C75" s="104" t="s">
        <v>743</v>
      </c>
      <c r="D75" s="102" t="s">
        <v>53</v>
      </c>
      <c r="E75" s="204" t="s">
        <v>155</v>
      </c>
      <c r="F75" s="241" t="s">
        <v>767</v>
      </c>
      <c r="G75" s="103">
        <v>61640</v>
      </c>
      <c r="H75" s="51">
        <f>IF(VLOOKUP(J75,'HOURLY RATES'!B$116:C$124,2,0)=0,$J$3,VLOOKUP(J75,'HOURLY RATES'!B$116:C$124,2,0))</f>
        <v>0.05</v>
      </c>
      <c r="I75" s="52">
        <f t="shared" si="26"/>
        <v>64722</v>
      </c>
      <c r="J75" s="101" t="s">
        <v>249</v>
      </c>
      <c r="K75" s="150">
        <v>1.2E-2</v>
      </c>
      <c r="L75" s="151">
        <f t="shared" ref="L75" si="33">K75*I75</f>
        <v>776.66399999999999</v>
      </c>
      <c r="M75" s="57">
        <f>IF(VLOOKUP(E75,'HOURLY RATES'!C$6:D$105,2,0)=0,$E$3,VLOOKUP(E75,'HOURLY RATES'!C$6:D$105,2,0))</f>
        <v>97.44</v>
      </c>
      <c r="N75" s="152">
        <f t="shared" ref="N75" si="34">M75*L75</f>
        <v>75678.140159999995</v>
      </c>
      <c r="O75" s="107">
        <v>0.89</v>
      </c>
      <c r="P75" s="107">
        <f t="shared" si="29"/>
        <v>57602.58</v>
      </c>
      <c r="Q75" s="153">
        <f t="shared" si="30"/>
        <v>133280.72016</v>
      </c>
      <c r="R75" s="116"/>
      <c r="S75" s="129">
        <f t="shared" si="31"/>
        <v>2.6730372129999997</v>
      </c>
      <c r="T75" s="130">
        <f t="shared" si="32"/>
        <v>173004.31449978598</v>
      </c>
    </row>
    <row r="76" spans="1:20" s="7" customFormat="1" x14ac:dyDescent="0.25">
      <c r="A76" s="110" t="str">
        <f>IF(J76&lt;&gt;"",1+MAX($A$17:A75),"")</f>
        <v/>
      </c>
      <c r="B76" s="104"/>
      <c r="C76" s="104"/>
      <c r="D76" s="102"/>
      <c r="E76" s="117"/>
      <c r="F76" s="241" t="s">
        <v>248</v>
      </c>
      <c r="G76" s="103"/>
      <c r="H76" s="105"/>
      <c r="I76" s="106"/>
      <c r="J76" s="101"/>
      <c r="K76" s="150"/>
      <c r="L76" s="151"/>
      <c r="M76" s="152"/>
      <c r="N76" s="152"/>
      <c r="O76" s="107"/>
      <c r="P76" s="107"/>
      <c r="Q76" s="153"/>
      <c r="R76" s="116"/>
      <c r="S76" s="129"/>
      <c r="T76" s="130"/>
    </row>
    <row r="77" spans="1:20" s="7" customFormat="1" x14ac:dyDescent="0.25">
      <c r="A77" s="110">
        <f>IF(J77&lt;&gt;"",1+MAX($A$17:A76),"")</f>
        <v>40</v>
      </c>
      <c r="B77" s="104" t="s">
        <v>743</v>
      </c>
      <c r="C77" s="104" t="s">
        <v>743</v>
      </c>
      <c r="D77" s="102" t="s">
        <v>53</v>
      </c>
      <c r="E77" s="204" t="s">
        <v>155</v>
      </c>
      <c r="F77" s="241" t="s">
        <v>778</v>
      </c>
      <c r="G77" s="103">
        <v>2428</v>
      </c>
      <c r="H77" s="51">
        <f>IF(VLOOKUP(J77,'HOURLY RATES'!B$116:C$124,2,0)=0,$J$3,VLOOKUP(J77,'HOURLY RATES'!B$116:C$124,2,0))</f>
        <v>0.05</v>
      </c>
      <c r="I77" s="52">
        <f t="shared" ref="I77:I79" si="35">(G77*(1+H77))</f>
        <v>2549.4</v>
      </c>
      <c r="J77" s="101" t="s">
        <v>250</v>
      </c>
      <c r="K77" s="150">
        <v>0.03</v>
      </c>
      <c r="L77" s="151">
        <f t="shared" ref="L77" si="36">K77*I77</f>
        <v>76.481999999999999</v>
      </c>
      <c r="M77" s="57">
        <f>IF(VLOOKUP(E77,'HOURLY RATES'!C$6:D$105,2,0)=0,$E$3,VLOOKUP(E77,'HOURLY RATES'!C$6:D$105,2,0))</f>
        <v>97.44</v>
      </c>
      <c r="N77" s="152">
        <f t="shared" ref="N77" si="37">M77*L77</f>
        <v>7452.4060799999997</v>
      </c>
      <c r="O77" s="107">
        <v>2.8</v>
      </c>
      <c r="P77" s="107">
        <f t="shared" ref="P77" si="38">O77*I77</f>
        <v>7138.32</v>
      </c>
      <c r="Q77" s="153">
        <f t="shared" ref="Q77" si="39">P77+N77</f>
        <v>14590.72608</v>
      </c>
      <c r="R77" s="116"/>
      <c r="S77" s="129">
        <f t="shared" si="31"/>
        <v>7.451098759999998</v>
      </c>
      <c r="T77" s="130">
        <f t="shared" si="32"/>
        <v>18995.831178743996</v>
      </c>
    </row>
    <row r="78" spans="1:20" s="7" customFormat="1" x14ac:dyDescent="0.25">
      <c r="A78" s="110">
        <f>IF(J78&lt;&gt;"",1+MAX($A$17:A77),"")</f>
        <v>41</v>
      </c>
      <c r="B78" s="104" t="s">
        <v>743</v>
      </c>
      <c r="C78" s="104" t="s">
        <v>743</v>
      </c>
      <c r="D78" s="102" t="s">
        <v>53</v>
      </c>
      <c r="E78" s="204" t="s">
        <v>155</v>
      </c>
      <c r="F78" s="241" t="s">
        <v>764</v>
      </c>
      <c r="G78" s="103">
        <v>491.11</v>
      </c>
      <c r="H78" s="51">
        <f>IF(VLOOKUP(J78,'HOURLY RATES'!B$116:C$124,2,0)=0,$J$3,VLOOKUP(J78,'HOURLY RATES'!B$116:C$124,2,0))</f>
        <v>0.05</v>
      </c>
      <c r="I78" s="52">
        <f t="shared" si="35"/>
        <v>515.66550000000007</v>
      </c>
      <c r="J78" s="101" t="s">
        <v>250</v>
      </c>
      <c r="K78" s="150">
        <v>6.5000000000000002E-2</v>
      </c>
      <c r="L78" s="151">
        <f>K78*I78</f>
        <v>33.518257500000004</v>
      </c>
      <c r="M78" s="57">
        <f>IF(VLOOKUP(E78,'HOURLY RATES'!C$6:D$105,2,0)=0,$E$3,VLOOKUP(E78,'HOURLY RATES'!C$6:D$105,2,0))</f>
        <v>97.44</v>
      </c>
      <c r="N78" s="152">
        <f>M78*L78</f>
        <v>3266.0190108000002</v>
      </c>
      <c r="O78" s="107">
        <v>6.8</v>
      </c>
      <c r="P78" s="107">
        <f>O78*I78</f>
        <v>3506.5254000000004</v>
      </c>
      <c r="Q78" s="153">
        <f>P78+N78</f>
        <v>6772.5444108000011</v>
      </c>
      <c r="R78" s="116"/>
      <c r="S78" s="129">
        <f t="shared" si="31"/>
        <v>17.12417056</v>
      </c>
      <c r="T78" s="130">
        <f t="shared" si="32"/>
        <v>8830.3439739076803</v>
      </c>
    </row>
    <row r="79" spans="1:20" s="7" customFormat="1" x14ac:dyDescent="0.25">
      <c r="A79" s="110">
        <f>IF(J79&lt;&gt;"",1+MAX($A$17:A78),"")</f>
        <v>42</v>
      </c>
      <c r="B79" s="104" t="s">
        <v>743</v>
      </c>
      <c r="C79" s="104" t="s">
        <v>743</v>
      </c>
      <c r="D79" s="102" t="s">
        <v>53</v>
      </c>
      <c r="E79" s="204" t="s">
        <v>155</v>
      </c>
      <c r="F79" s="241" t="s">
        <v>765</v>
      </c>
      <c r="G79" s="103">
        <v>416.71</v>
      </c>
      <c r="H79" s="51">
        <f>IF(VLOOKUP(J79,'HOURLY RATES'!B$116:C$124,2,0)=0,$J$3,VLOOKUP(J79,'HOURLY RATES'!B$116:C$124,2,0))</f>
        <v>0.05</v>
      </c>
      <c r="I79" s="52">
        <f t="shared" si="35"/>
        <v>437.5455</v>
      </c>
      <c r="J79" s="101" t="s">
        <v>250</v>
      </c>
      <c r="K79" s="150">
        <v>0.12</v>
      </c>
      <c r="L79" s="151">
        <f>K79*I79</f>
        <v>52.505459999999999</v>
      </c>
      <c r="M79" s="57">
        <f>IF(VLOOKUP(E79,'HOURLY RATES'!C$6:D$105,2,0)=0,$E$3,VLOOKUP(E79,'HOURLY RATES'!C$6:D$105,2,0))</f>
        <v>97.44</v>
      </c>
      <c r="N79" s="152">
        <f>M79*L79</f>
        <v>5116.1320224000001</v>
      </c>
      <c r="O79" s="107">
        <v>14.5</v>
      </c>
      <c r="P79" s="107">
        <f>O79*I79</f>
        <v>6344.4097499999998</v>
      </c>
      <c r="Q79" s="153">
        <f>P79+N79</f>
        <v>11460.5417724</v>
      </c>
      <c r="R79" s="116"/>
      <c r="S79" s="129">
        <f t="shared" si="31"/>
        <v>34.214949650000001</v>
      </c>
      <c r="T79" s="130">
        <f t="shared" si="32"/>
        <v>14970.597252084075</v>
      </c>
    </row>
    <row r="80" spans="1:20" s="7" customFormat="1" x14ac:dyDescent="0.25">
      <c r="A80" s="110" t="str">
        <f>IF(J80&lt;&gt;"",1+MAX($A$17:A79),"")</f>
        <v/>
      </c>
      <c r="B80" s="104"/>
      <c r="C80" s="108"/>
      <c r="D80" s="102"/>
      <c r="E80" s="117"/>
      <c r="F80" s="241" t="s">
        <v>248</v>
      </c>
      <c r="G80" s="103"/>
      <c r="H80" s="105"/>
      <c r="I80" s="106"/>
      <c r="J80" s="101"/>
      <c r="K80" s="150"/>
      <c r="L80" s="151"/>
      <c r="M80" s="152"/>
      <c r="N80" s="152"/>
      <c r="O80" s="107"/>
      <c r="P80" s="107"/>
      <c r="Q80" s="153"/>
      <c r="R80" s="116"/>
      <c r="S80" s="129"/>
      <c r="T80" s="130"/>
    </row>
    <row r="81" spans="1:20" s="7" customFormat="1" x14ac:dyDescent="0.25">
      <c r="A81" s="110" t="str">
        <f>IF(J81&lt;&gt;"",1+MAX($A$17:A80),"")</f>
        <v/>
      </c>
      <c r="B81" s="104"/>
      <c r="C81" s="108"/>
      <c r="D81" s="102"/>
      <c r="E81" s="117"/>
      <c r="F81" s="239" t="s">
        <v>744</v>
      </c>
      <c r="G81" s="103"/>
      <c r="H81" s="105"/>
      <c r="I81" s="106"/>
      <c r="J81" s="101"/>
      <c r="K81" s="150"/>
      <c r="L81" s="151"/>
      <c r="M81" s="152"/>
      <c r="N81" s="152"/>
      <c r="O81" s="107"/>
      <c r="P81" s="107"/>
      <c r="Q81" s="153"/>
      <c r="R81" s="116"/>
      <c r="S81" s="129"/>
      <c r="T81" s="130"/>
    </row>
    <row r="82" spans="1:20" s="7" customFormat="1" x14ac:dyDescent="0.25">
      <c r="A82" s="110" t="str">
        <f>IF(J82&lt;&gt;"",1+MAX($A$17:A81),"")</f>
        <v/>
      </c>
      <c r="B82" s="104"/>
      <c r="C82" s="108"/>
      <c r="D82" s="102"/>
      <c r="E82" s="117"/>
      <c r="F82" s="240" t="s">
        <v>747</v>
      </c>
      <c r="G82" s="103"/>
      <c r="H82" s="105"/>
      <c r="I82" s="106"/>
      <c r="J82" s="101"/>
      <c r="K82" s="150"/>
      <c r="L82" s="151"/>
      <c r="M82" s="152"/>
      <c r="N82" s="152"/>
      <c r="O82" s="107"/>
      <c r="P82" s="107"/>
      <c r="Q82" s="153"/>
      <c r="R82" s="116"/>
      <c r="S82" s="129"/>
      <c r="T82" s="130"/>
    </row>
    <row r="83" spans="1:20" s="7" customFormat="1" x14ac:dyDescent="0.25">
      <c r="A83" s="110">
        <f>IF(J83&lt;&gt;"",1+MAX($A$17:A82),"")</f>
        <v>43</v>
      </c>
      <c r="B83" s="104" t="s">
        <v>743</v>
      </c>
      <c r="C83" s="104" t="s">
        <v>743</v>
      </c>
      <c r="D83" s="102" t="s">
        <v>53</v>
      </c>
      <c r="E83" s="204" t="s">
        <v>155</v>
      </c>
      <c r="F83" s="241" t="s">
        <v>752</v>
      </c>
      <c r="G83" s="103">
        <v>35281.21</v>
      </c>
      <c r="H83" s="51">
        <f>IF(VLOOKUP(J83,'HOURLY RATES'!B$116:C$124,2,0)=0,$J$3,VLOOKUP(J83,'HOURLY RATES'!B$116:C$124,2,0))</f>
        <v>0.05</v>
      </c>
      <c r="I83" s="52">
        <f t="shared" ref="I83:I86" si="40">(G83*(1+H83))</f>
        <v>37045.270499999999</v>
      </c>
      <c r="J83" s="101" t="s">
        <v>249</v>
      </c>
      <c r="K83" s="150">
        <v>0.05</v>
      </c>
      <c r="L83" s="151">
        <f t="shared" ref="L83:L85" si="41">K83*I83</f>
        <v>1852.2635250000001</v>
      </c>
      <c r="M83" s="57">
        <f>IF(VLOOKUP(E83,'HOURLY RATES'!C$6:D$105,2,0)=0,$E$3,VLOOKUP(E83,'HOURLY RATES'!C$6:D$105,2,0))</f>
        <v>97.44</v>
      </c>
      <c r="N83" s="152">
        <f t="shared" ref="N83:N85" si="42">M83*L83</f>
        <v>180484.55787600001</v>
      </c>
      <c r="O83" s="107">
        <v>4.5</v>
      </c>
      <c r="P83" s="107">
        <f>O83*I83</f>
        <v>166703.71724999999</v>
      </c>
      <c r="Q83" s="153">
        <f>P83+N83</f>
        <v>347188.27512599999</v>
      </c>
      <c r="R83" s="116"/>
      <c r="S83" s="129">
        <f t="shared" si="31"/>
        <v>12.19574265</v>
      </c>
      <c r="T83" s="130">
        <f t="shared" si="32"/>
        <v>451794.58541763679</v>
      </c>
    </row>
    <row r="84" spans="1:20" s="7" customFormat="1" x14ac:dyDescent="0.25">
      <c r="A84" s="110">
        <f>IF(J84&lt;&gt;"",1+MAX($A$17:A83),"")</f>
        <v>44</v>
      </c>
      <c r="B84" s="104" t="s">
        <v>743</v>
      </c>
      <c r="C84" s="104" t="s">
        <v>743</v>
      </c>
      <c r="D84" s="102" t="s">
        <v>53</v>
      </c>
      <c r="E84" s="204" t="s">
        <v>155</v>
      </c>
      <c r="F84" s="241" t="s">
        <v>750</v>
      </c>
      <c r="G84" s="103">
        <v>35281.21</v>
      </c>
      <c r="H84" s="51">
        <f>IF(VLOOKUP(J84,'HOURLY RATES'!B$116:C$124,2,0)=0,$J$3,VLOOKUP(J84,'HOURLY RATES'!B$116:C$124,2,0))</f>
        <v>0.05</v>
      </c>
      <c r="I84" s="52">
        <f t="shared" si="40"/>
        <v>37045.270499999999</v>
      </c>
      <c r="J84" s="101" t="s">
        <v>249</v>
      </c>
      <c r="K84" s="150">
        <v>1.4999999999999999E-2</v>
      </c>
      <c r="L84" s="151">
        <f t="shared" si="41"/>
        <v>555.6790575</v>
      </c>
      <c r="M84" s="57">
        <f>IF(VLOOKUP(E84,'HOURLY RATES'!C$6:D$105,2,0)=0,$E$3,VLOOKUP(E84,'HOURLY RATES'!C$6:D$105,2,0))</f>
        <v>97.44</v>
      </c>
      <c r="N84" s="152">
        <f t="shared" si="42"/>
        <v>54145.367362799996</v>
      </c>
      <c r="O84" s="107">
        <v>2.5</v>
      </c>
      <c r="P84" s="107">
        <f>O84*I84</f>
        <v>92613.17624999999</v>
      </c>
      <c r="Q84" s="153">
        <f>P84+N84</f>
        <v>146758.54361279999</v>
      </c>
      <c r="R84" s="116"/>
      <c r="S84" s="129">
        <f t="shared" si="31"/>
        <v>5.1957342500000001</v>
      </c>
      <c r="T84" s="130">
        <f t="shared" si="32"/>
        <v>192477.38073736461</v>
      </c>
    </row>
    <row r="85" spans="1:20" s="7" customFormat="1" x14ac:dyDescent="0.25">
      <c r="A85" s="110">
        <f>IF(J85&lt;&gt;"",1+MAX($A$17:A84),"")</f>
        <v>45</v>
      </c>
      <c r="B85" s="104" t="s">
        <v>743</v>
      </c>
      <c r="C85" s="104" t="s">
        <v>743</v>
      </c>
      <c r="D85" s="102" t="s">
        <v>53</v>
      </c>
      <c r="E85" s="204" t="s">
        <v>155</v>
      </c>
      <c r="F85" s="241" t="s">
        <v>794</v>
      </c>
      <c r="G85" s="103">
        <v>35281.21</v>
      </c>
      <c r="H85" s="51">
        <f>IF(VLOOKUP(J85,'HOURLY RATES'!B$116:C$124,2,0)=0,$J$3,VLOOKUP(J85,'HOURLY RATES'!B$116:C$124,2,0))</f>
        <v>0.05</v>
      </c>
      <c r="I85" s="52">
        <f t="shared" si="40"/>
        <v>37045.270499999999</v>
      </c>
      <c r="J85" s="101" t="s">
        <v>249</v>
      </c>
      <c r="K85" s="150">
        <v>1.2E-2</v>
      </c>
      <c r="L85" s="151">
        <f t="shared" si="41"/>
        <v>444.54324600000001</v>
      </c>
      <c r="M85" s="57">
        <f>IF(VLOOKUP(E85,'HOURLY RATES'!C$6:D$105,2,0)=0,$E$3,VLOOKUP(E85,'HOURLY RATES'!C$6:D$105,2,0))</f>
        <v>97.44</v>
      </c>
      <c r="N85" s="152">
        <f t="shared" si="42"/>
        <v>43316.293890239998</v>
      </c>
      <c r="O85" s="107">
        <v>1.1000000000000001</v>
      </c>
      <c r="P85" s="107">
        <f>O85*I85</f>
        <v>40749.797550000003</v>
      </c>
      <c r="Q85" s="153">
        <f>P85+N85</f>
        <v>84066.091440240009</v>
      </c>
      <c r="R85" s="116"/>
      <c r="S85" s="129">
        <f t="shared" si="31"/>
        <v>2.9537088699999998</v>
      </c>
      <c r="T85" s="130">
        <f t="shared" si="32"/>
        <v>109420.94406739932</v>
      </c>
    </row>
    <row r="86" spans="1:20" s="7" customFormat="1" x14ac:dyDescent="0.25">
      <c r="A86" s="110">
        <f>IF(J86&lt;&gt;"",1+MAX($A$17:A85),"")</f>
        <v>46</v>
      </c>
      <c r="B86" s="104" t="s">
        <v>743</v>
      </c>
      <c r="C86" s="104" t="s">
        <v>743</v>
      </c>
      <c r="D86" s="102" t="s">
        <v>53</v>
      </c>
      <c r="E86" s="204" t="s">
        <v>155</v>
      </c>
      <c r="F86" s="241" t="s">
        <v>751</v>
      </c>
      <c r="G86" s="103">
        <v>35281.21</v>
      </c>
      <c r="H86" s="51">
        <f>IF(VLOOKUP(J86,'HOURLY RATES'!B$116:C$124,2,0)=0,$J$3,VLOOKUP(J86,'HOURLY RATES'!B$116:C$124,2,0))</f>
        <v>0.05</v>
      </c>
      <c r="I86" s="52">
        <f t="shared" si="40"/>
        <v>37045.270499999999</v>
      </c>
      <c r="J86" s="101" t="s">
        <v>249</v>
      </c>
      <c r="K86" s="150">
        <v>0.01</v>
      </c>
      <c r="L86" s="151">
        <f t="shared" ref="L86" si="43">K86*I86</f>
        <v>370.45270499999998</v>
      </c>
      <c r="M86" s="57">
        <f>IF(VLOOKUP(E86,'HOURLY RATES'!C$6:D$105,2,0)=0,$E$3,VLOOKUP(E86,'HOURLY RATES'!C$6:D$105,2,0))</f>
        <v>97.44</v>
      </c>
      <c r="N86" s="152">
        <f t="shared" ref="N86" si="44">M86*L86</f>
        <v>36096.9115752</v>
      </c>
      <c r="O86" s="107">
        <v>0.75</v>
      </c>
      <c r="P86" s="107">
        <f>O86*I86</f>
        <v>27783.952874999999</v>
      </c>
      <c r="Q86" s="153">
        <f>P86+N86</f>
        <v>63880.864450199995</v>
      </c>
      <c r="R86" s="116"/>
      <c r="S86" s="129">
        <f t="shared" si="31"/>
        <v>2.2386687749999998</v>
      </c>
      <c r="T86" s="130">
        <f t="shared" si="32"/>
        <v>82932.090329778628</v>
      </c>
    </row>
    <row r="87" spans="1:20" s="7" customFormat="1" x14ac:dyDescent="0.25">
      <c r="A87" s="110" t="str">
        <f>IF(J87&lt;&gt;"",1+MAX($A$17:A86),"")</f>
        <v/>
      </c>
      <c r="B87" s="104"/>
      <c r="C87" s="104"/>
      <c r="D87" s="102"/>
      <c r="E87" s="204"/>
      <c r="F87" s="241" t="s">
        <v>248</v>
      </c>
      <c r="G87" s="103"/>
      <c r="H87" s="105"/>
      <c r="I87" s="106"/>
      <c r="J87" s="101"/>
      <c r="K87" s="150"/>
      <c r="L87" s="151"/>
      <c r="M87" s="152"/>
      <c r="N87" s="152"/>
      <c r="O87" s="107"/>
      <c r="P87" s="107"/>
      <c r="Q87" s="153"/>
      <c r="R87" s="116"/>
      <c r="S87" s="129"/>
      <c r="T87" s="130"/>
    </row>
    <row r="88" spans="1:20" s="7" customFormat="1" x14ac:dyDescent="0.25">
      <c r="A88" s="110" t="str">
        <f>IF(J88&lt;&gt;"",1+MAX($A$17:A87),"")</f>
        <v/>
      </c>
      <c r="B88" s="104"/>
      <c r="C88" s="108"/>
      <c r="D88" s="102"/>
      <c r="E88" s="117"/>
      <c r="F88" s="240" t="s">
        <v>748</v>
      </c>
      <c r="G88" s="103"/>
      <c r="H88" s="105"/>
      <c r="I88" s="106"/>
      <c r="J88" s="101"/>
      <c r="K88" s="150"/>
      <c r="L88" s="151"/>
      <c r="M88" s="152"/>
      <c r="N88" s="152"/>
      <c r="O88" s="107"/>
      <c r="P88" s="107"/>
      <c r="Q88" s="153"/>
      <c r="R88" s="116"/>
      <c r="S88" s="129"/>
      <c r="T88" s="130"/>
    </row>
    <row r="89" spans="1:20" s="7" customFormat="1" x14ac:dyDescent="0.25">
      <c r="A89" s="110">
        <f>IF(J89&lt;&gt;"",1+MAX($A$17:A88),"")</f>
        <v>47</v>
      </c>
      <c r="B89" s="104" t="s">
        <v>743</v>
      </c>
      <c r="C89" s="104" t="s">
        <v>743</v>
      </c>
      <c r="D89" s="102" t="s">
        <v>53</v>
      </c>
      <c r="E89" s="204" t="s">
        <v>155</v>
      </c>
      <c r="F89" s="241" t="s">
        <v>753</v>
      </c>
      <c r="G89" s="103">
        <v>8578.5300000000007</v>
      </c>
      <c r="H89" s="51">
        <f>IF(VLOOKUP(J89,'HOURLY RATES'!B$116:C$124,2,0)=0,$J$3,VLOOKUP(J89,'HOURLY RATES'!B$116:C$124,2,0))</f>
        <v>0.05</v>
      </c>
      <c r="I89" s="52">
        <f t="shared" ref="I89:I92" si="45">(G89*(1+H89))</f>
        <v>9007.4565000000002</v>
      </c>
      <c r="J89" s="101" t="s">
        <v>249</v>
      </c>
      <c r="K89" s="150">
        <v>0.04</v>
      </c>
      <c r="L89" s="151">
        <f t="shared" ref="L89:L91" si="46">K89*I89</f>
        <v>360.29826000000003</v>
      </c>
      <c r="M89" s="57">
        <f>IF(VLOOKUP(E89,'HOURLY RATES'!C$6:D$105,2,0)=0,$E$3,VLOOKUP(E89,'HOURLY RATES'!C$6:D$105,2,0))</f>
        <v>97.44</v>
      </c>
      <c r="N89" s="152">
        <f t="shared" ref="N89:N91" si="47">M89*L89</f>
        <v>35107.462454400003</v>
      </c>
      <c r="O89" s="107">
        <v>5.5</v>
      </c>
      <c r="P89" s="107">
        <f>O89*I89</f>
        <v>49541.010750000001</v>
      </c>
      <c r="Q89" s="153">
        <f>P89+N89</f>
        <v>84648.473204400012</v>
      </c>
      <c r="R89" s="116"/>
      <c r="S89" s="129">
        <f t="shared" si="31"/>
        <v>12.29600435</v>
      </c>
      <c r="T89" s="130">
        <f t="shared" si="32"/>
        <v>110755.72430643578</v>
      </c>
    </row>
    <row r="90" spans="1:20" s="7" customFormat="1" x14ac:dyDescent="0.25">
      <c r="A90" s="110">
        <f>IF(J90&lt;&gt;"",1+MAX($A$17:A89),"")</f>
        <v>48</v>
      </c>
      <c r="B90" s="104" t="s">
        <v>743</v>
      </c>
      <c r="C90" s="104" t="s">
        <v>743</v>
      </c>
      <c r="D90" s="102" t="s">
        <v>53</v>
      </c>
      <c r="E90" s="204" t="s">
        <v>155</v>
      </c>
      <c r="F90" s="241" t="s">
        <v>749</v>
      </c>
      <c r="G90" s="103">
        <v>8578.5300000000007</v>
      </c>
      <c r="H90" s="51">
        <f>IF(VLOOKUP(J90,'HOURLY RATES'!B$116:C$124,2,0)=0,$J$3,VLOOKUP(J90,'HOURLY RATES'!B$116:C$124,2,0))</f>
        <v>0.05</v>
      </c>
      <c r="I90" s="52">
        <f t="shared" si="45"/>
        <v>9007.4565000000002</v>
      </c>
      <c r="J90" s="101" t="s">
        <v>249</v>
      </c>
      <c r="K90" s="150">
        <v>1.2E-2</v>
      </c>
      <c r="L90" s="151">
        <f t="shared" si="46"/>
        <v>108.089478</v>
      </c>
      <c r="M90" s="57">
        <f>IF(VLOOKUP(E90,'HOURLY RATES'!C$6:D$105,2,0)=0,$E$3,VLOOKUP(E90,'HOURLY RATES'!C$6:D$105,2,0))</f>
        <v>97.44</v>
      </c>
      <c r="N90" s="152">
        <f t="shared" si="47"/>
        <v>10532.23873632</v>
      </c>
      <c r="O90" s="107">
        <v>2</v>
      </c>
      <c r="P90" s="107">
        <f>O90*I90</f>
        <v>18014.913</v>
      </c>
      <c r="Q90" s="153">
        <f>P90+N90</f>
        <v>28547.15173632</v>
      </c>
      <c r="R90" s="116"/>
      <c r="S90" s="129">
        <f t="shared" si="31"/>
        <v>4.1565873999999994</v>
      </c>
      <c r="T90" s="130">
        <f t="shared" si="32"/>
        <v>37440.280193948092</v>
      </c>
    </row>
    <row r="91" spans="1:20" s="7" customFormat="1" x14ac:dyDescent="0.25">
      <c r="A91" s="110">
        <f>IF(J91&lt;&gt;"",1+MAX($A$17:A90),"")</f>
        <v>49</v>
      </c>
      <c r="B91" s="104" t="s">
        <v>743</v>
      </c>
      <c r="C91" s="104" t="s">
        <v>743</v>
      </c>
      <c r="D91" s="102" t="s">
        <v>53</v>
      </c>
      <c r="E91" s="204" t="s">
        <v>155</v>
      </c>
      <c r="F91" s="241" t="s">
        <v>795</v>
      </c>
      <c r="G91" s="103">
        <v>8578.5300000000007</v>
      </c>
      <c r="H91" s="51">
        <f>IF(VLOOKUP(J91,'HOURLY RATES'!B$116:C$124,2,0)=0,$J$3,VLOOKUP(J91,'HOURLY RATES'!B$116:C$124,2,0))</f>
        <v>0.05</v>
      </c>
      <c r="I91" s="52">
        <f t="shared" si="45"/>
        <v>9007.4565000000002</v>
      </c>
      <c r="J91" s="101" t="s">
        <v>249</v>
      </c>
      <c r="K91" s="150">
        <v>1.2E-2</v>
      </c>
      <c r="L91" s="151">
        <f t="shared" si="46"/>
        <v>108.089478</v>
      </c>
      <c r="M91" s="57">
        <f>IF(VLOOKUP(E91,'HOURLY RATES'!C$6:D$105,2,0)=0,$E$3,VLOOKUP(E91,'HOURLY RATES'!C$6:D$105,2,0))</f>
        <v>97.44</v>
      </c>
      <c r="N91" s="152">
        <f t="shared" si="47"/>
        <v>10532.23873632</v>
      </c>
      <c r="O91" s="107">
        <v>1.1000000000000001</v>
      </c>
      <c r="P91" s="107">
        <f>O91*I91</f>
        <v>9908.202150000001</v>
      </c>
      <c r="Q91" s="153">
        <f>P91+N91</f>
        <v>20440.440886320001</v>
      </c>
      <c r="R91" s="116"/>
      <c r="S91" s="129">
        <f t="shared" si="31"/>
        <v>2.9537088699999998</v>
      </c>
      <c r="T91" s="130">
        <f t="shared" si="32"/>
        <v>26605.404160189155</v>
      </c>
    </row>
    <row r="92" spans="1:20" s="7" customFormat="1" x14ac:dyDescent="0.25">
      <c r="A92" s="110">
        <f>IF(J92&lt;&gt;"",1+MAX($A$17:A91),"")</f>
        <v>50</v>
      </c>
      <c r="B92" s="104" t="s">
        <v>743</v>
      </c>
      <c r="C92" s="104" t="s">
        <v>743</v>
      </c>
      <c r="D92" s="102" t="s">
        <v>53</v>
      </c>
      <c r="E92" s="204" t="s">
        <v>155</v>
      </c>
      <c r="F92" s="241" t="s">
        <v>745</v>
      </c>
      <c r="G92" s="103">
        <v>8578.5300000000007</v>
      </c>
      <c r="H92" s="51">
        <f>IF(VLOOKUP(J92,'HOURLY RATES'!B$116:C$124,2,0)=0,$J$3,VLOOKUP(J92,'HOURLY RATES'!B$116:C$124,2,0))</f>
        <v>0.05</v>
      </c>
      <c r="I92" s="52">
        <f t="shared" si="45"/>
        <v>9007.4565000000002</v>
      </c>
      <c r="J92" s="101" t="s">
        <v>249</v>
      </c>
      <c r="K92" s="150">
        <v>3.0000000000000001E-3</v>
      </c>
      <c r="L92" s="151">
        <f t="shared" ref="L92" si="48">K92*I92</f>
        <v>27.0223695</v>
      </c>
      <c r="M92" s="57">
        <f>IF(VLOOKUP(E92,'HOURLY RATES'!C$6:D$105,2,0)=0,$E$3,VLOOKUP(E92,'HOURLY RATES'!C$6:D$105,2,0))</f>
        <v>97.44</v>
      </c>
      <c r="N92" s="152">
        <f t="shared" ref="N92" si="49">M92*L92</f>
        <v>2633.0596840799999</v>
      </c>
      <c r="O92" s="107">
        <v>0.25</v>
      </c>
      <c r="P92" s="107">
        <f>O92*I92</f>
        <v>2251.8641250000001</v>
      </c>
      <c r="Q92" s="153">
        <f>P92+N92</f>
        <v>4884.92380908</v>
      </c>
      <c r="R92" s="116"/>
      <c r="S92" s="129">
        <f t="shared" ref="S92:S108" si="50">((((N92*(1+$D$7))+(P92*(1+$D$5+$D$6)))*(1+$D$8)))/I92</f>
        <v>0.70501392499999982</v>
      </c>
      <c r="T92" s="130">
        <f t="shared" ref="T92:T108" si="51">S92*I92</f>
        <v>6350.3822613317607</v>
      </c>
    </row>
    <row r="93" spans="1:20" s="7" customFormat="1" x14ac:dyDescent="0.25">
      <c r="A93" s="110" t="str">
        <f>IF(J93&lt;&gt;"",1+MAX($A$17:A92),"")</f>
        <v/>
      </c>
      <c r="B93" s="104"/>
      <c r="C93" s="104"/>
      <c r="D93" s="102"/>
      <c r="E93" s="204"/>
      <c r="F93" s="241" t="s">
        <v>248</v>
      </c>
      <c r="G93" s="103"/>
      <c r="H93" s="105"/>
      <c r="I93" s="106"/>
      <c r="J93" s="101"/>
      <c r="K93" s="150"/>
      <c r="L93" s="151"/>
      <c r="M93" s="152"/>
      <c r="N93" s="152"/>
      <c r="O93" s="107"/>
      <c r="P93" s="107"/>
      <c r="Q93" s="153"/>
      <c r="R93" s="116"/>
      <c r="S93" s="129"/>
      <c r="T93" s="130"/>
    </row>
    <row r="94" spans="1:20" s="7" customFormat="1" x14ac:dyDescent="0.25">
      <c r="A94" s="110" t="str">
        <f>IF(J94&lt;&gt;"",1+MAX($A$17:A93),"")</f>
        <v/>
      </c>
      <c r="B94" s="104"/>
      <c r="C94" s="108"/>
      <c r="D94" s="102"/>
      <c r="E94" s="117"/>
      <c r="F94" s="240" t="s">
        <v>754</v>
      </c>
      <c r="G94" s="103"/>
      <c r="H94" s="105"/>
      <c r="I94" s="106"/>
      <c r="J94" s="101"/>
      <c r="K94" s="150"/>
      <c r="L94" s="151"/>
      <c r="M94" s="152"/>
      <c r="N94" s="152"/>
      <c r="O94" s="107"/>
      <c r="P94" s="107"/>
      <c r="Q94" s="153"/>
      <c r="R94" s="116"/>
      <c r="S94" s="129"/>
      <c r="T94" s="130"/>
    </row>
    <row r="95" spans="1:20" s="7" customFormat="1" x14ac:dyDescent="0.25">
      <c r="A95" s="110">
        <f>IF(J95&lt;&gt;"",1+MAX($A$17:A94),"")</f>
        <v>51</v>
      </c>
      <c r="B95" s="104" t="s">
        <v>743</v>
      </c>
      <c r="C95" s="104" t="s">
        <v>743</v>
      </c>
      <c r="D95" s="102" t="s">
        <v>53</v>
      </c>
      <c r="E95" s="204" t="s">
        <v>155</v>
      </c>
      <c r="F95" s="241" t="s">
        <v>755</v>
      </c>
      <c r="G95" s="103">
        <v>18503.38</v>
      </c>
      <c r="H95" s="51">
        <f>IF(VLOOKUP(J95,'HOURLY RATES'!B$116:C$124,2,0)=0,$J$3,VLOOKUP(J95,'HOURLY RATES'!B$116:C$124,2,0))</f>
        <v>0.05</v>
      </c>
      <c r="I95" s="52">
        <f t="shared" ref="I95:I97" si="52">(G95*(1+H95))</f>
        <v>19428.549000000003</v>
      </c>
      <c r="J95" s="101" t="s">
        <v>249</v>
      </c>
      <c r="K95" s="150">
        <v>0.08</v>
      </c>
      <c r="L95" s="151">
        <f t="shared" ref="L95:L97" si="53">K95*I95</f>
        <v>1554.2839200000003</v>
      </c>
      <c r="M95" s="57">
        <f>IF(VLOOKUP(E95,'HOURLY RATES'!C$6:D$105,2,0)=0,$E$3,VLOOKUP(E95,'HOURLY RATES'!C$6:D$105,2,0))</f>
        <v>97.44</v>
      </c>
      <c r="N95" s="152">
        <f t="shared" ref="N95:N97" si="54">M95*L95</f>
        <v>151449.42516480002</v>
      </c>
      <c r="O95" s="107">
        <v>8.5</v>
      </c>
      <c r="P95" s="107">
        <f>O95*I95</f>
        <v>165142.66650000002</v>
      </c>
      <c r="Q95" s="153">
        <f>P95+N95</f>
        <v>316592.09166480007</v>
      </c>
      <c r="R95" s="116"/>
      <c r="S95" s="129">
        <f t="shared" si="50"/>
        <v>21.25067945</v>
      </c>
      <c r="T95" s="130">
        <f t="shared" si="51"/>
        <v>412869.86697761808</v>
      </c>
    </row>
    <row r="96" spans="1:20" s="7" customFormat="1" x14ac:dyDescent="0.25">
      <c r="A96" s="110">
        <f>IF(J96&lt;&gt;"",1+MAX($A$17:A95),"")</f>
        <v>52</v>
      </c>
      <c r="B96" s="104" t="s">
        <v>743</v>
      </c>
      <c r="C96" s="104" t="s">
        <v>743</v>
      </c>
      <c r="D96" s="102" t="s">
        <v>53</v>
      </c>
      <c r="E96" s="204" t="s">
        <v>155</v>
      </c>
      <c r="F96" s="241" t="s">
        <v>749</v>
      </c>
      <c r="G96" s="103">
        <v>18503.38</v>
      </c>
      <c r="H96" s="51">
        <f>IF(VLOOKUP(J96,'HOURLY RATES'!B$116:C$124,2,0)=0,$J$3,VLOOKUP(J96,'HOURLY RATES'!B$116:C$124,2,0))</f>
        <v>0.05</v>
      </c>
      <c r="I96" s="52">
        <f t="shared" si="52"/>
        <v>19428.549000000003</v>
      </c>
      <c r="J96" s="101" t="s">
        <v>249</v>
      </c>
      <c r="K96" s="150">
        <v>1.2E-2</v>
      </c>
      <c r="L96" s="151">
        <f t="shared" si="53"/>
        <v>233.14258800000005</v>
      </c>
      <c r="M96" s="57">
        <f>IF(VLOOKUP(E96,'HOURLY RATES'!C$6:D$105,2,0)=0,$E$3,VLOOKUP(E96,'HOURLY RATES'!C$6:D$105,2,0))</f>
        <v>97.44</v>
      </c>
      <c r="N96" s="152">
        <f t="shared" si="54"/>
        <v>22717.413774720004</v>
      </c>
      <c r="O96" s="107">
        <v>2</v>
      </c>
      <c r="P96" s="107">
        <f>O96*I96</f>
        <v>38857.098000000005</v>
      </c>
      <c r="Q96" s="153">
        <f>P96+N96</f>
        <v>61574.511774720013</v>
      </c>
      <c r="R96" s="116"/>
      <c r="S96" s="129">
        <f t="shared" si="50"/>
        <v>4.1565874000000003</v>
      </c>
      <c r="T96" s="130">
        <f t="shared" si="51"/>
        <v>80756.461973682613</v>
      </c>
    </row>
    <row r="97" spans="1:21" s="7" customFormat="1" x14ac:dyDescent="0.25">
      <c r="A97" s="110">
        <f>IF(J97&lt;&gt;"",1+MAX($A$17:A96),"")</f>
        <v>53</v>
      </c>
      <c r="B97" s="104" t="s">
        <v>743</v>
      </c>
      <c r="C97" s="104" t="s">
        <v>743</v>
      </c>
      <c r="D97" s="102" t="s">
        <v>53</v>
      </c>
      <c r="E97" s="204" t="s">
        <v>155</v>
      </c>
      <c r="F97" s="241" t="s">
        <v>745</v>
      </c>
      <c r="G97" s="103">
        <v>18503.38</v>
      </c>
      <c r="H97" s="51">
        <f>IF(VLOOKUP(J97,'HOURLY RATES'!B$116:C$124,2,0)=0,$J$3,VLOOKUP(J97,'HOURLY RATES'!B$116:C$124,2,0))</f>
        <v>0.05</v>
      </c>
      <c r="I97" s="52">
        <f t="shared" si="52"/>
        <v>19428.549000000003</v>
      </c>
      <c r="J97" s="101" t="s">
        <v>249</v>
      </c>
      <c r="K97" s="150">
        <v>3.0000000000000001E-3</v>
      </c>
      <c r="L97" s="151">
        <f t="shared" si="53"/>
        <v>58.285647000000012</v>
      </c>
      <c r="M97" s="57">
        <f>IF(VLOOKUP(E97,'HOURLY RATES'!C$6:D$105,2,0)=0,$E$3,VLOOKUP(E97,'HOURLY RATES'!C$6:D$105,2,0))</f>
        <v>97.44</v>
      </c>
      <c r="N97" s="152">
        <f t="shared" si="54"/>
        <v>5679.353443680001</v>
      </c>
      <c r="O97" s="107">
        <v>0.25</v>
      </c>
      <c r="P97" s="107">
        <f>O97*I97</f>
        <v>4857.1372500000007</v>
      </c>
      <c r="Q97" s="153">
        <f>P97+N97</f>
        <v>10536.490693680002</v>
      </c>
      <c r="R97" s="116"/>
      <c r="S97" s="129">
        <f t="shared" si="50"/>
        <v>0.70501392500000004</v>
      </c>
      <c r="T97" s="130">
        <f t="shared" si="51"/>
        <v>13697.397587544827</v>
      </c>
    </row>
    <row r="98" spans="1:21" s="7" customFormat="1" x14ac:dyDescent="0.25">
      <c r="A98" s="110" t="str">
        <f>IF(J98&lt;&gt;"",1+MAX($A$17:A97),"")</f>
        <v/>
      </c>
      <c r="B98" s="104"/>
      <c r="C98" s="104"/>
      <c r="D98" s="102"/>
      <c r="E98" s="204"/>
      <c r="F98" s="241" t="s">
        <v>248</v>
      </c>
      <c r="G98" s="103"/>
      <c r="H98" s="105"/>
      <c r="I98" s="106"/>
      <c r="J98" s="101"/>
      <c r="K98" s="150"/>
      <c r="L98" s="151"/>
      <c r="M98" s="152"/>
      <c r="N98" s="152"/>
      <c r="O98" s="107"/>
      <c r="P98" s="107"/>
      <c r="Q98" s="153"/>
      <c r="R98" s="116"/>
      <c r="S98" s="129"/>
      <c r="T98" s="130"/>
    </row>
    <row r="99" spans="1:21" s="7" customFormat="1" x14ac:dyDescent="0.25">
      <c r="A99" s="110" t="str">
        <f>IF(J99&lt;&gt;"",1+MAX($A$17:A98),"")</f>
        <v/>
      </c>
      <c r="B99" s="104"/>
      <c r="C99" s="108"/>
      <c r="D99" s="102"/>
      <c r="E99" s="117"/>
      <c r="F99" s="240" t="s">
        <v>756</v>
      </c>
      <c r="G99" s="103"/>
      <c r="H99" s="105"/>
      <c r="I99" s="106"/>
      <c r="J99" s="101"/>
      <c r="K99" s="150"/>
      <c r="L99" s="151"/>
      <c r="M99" s="152"/>
      <c r="N99" s="152"/>
      <c r="O99" s="107"/>
      <c r="P99" s="107"/>
      <c r="Q99" s="153"/>
      <c r="R99" s="116"/>
      <c r="S99" s="129"/>
      <c r="T99" s="130"/>
    </row>
    <row r="100" spans="1:21" s="7" customFormat="1" x14ac:dyDescent="0.25">
      <c r="A100" s="110">
        <f>IF(J100&lt;&gt;"",1+MAX($A$17:A99),"")</f>
        <v>54</v>
      </c>
      <c r="B100" s="104" t="s">
        <v>743</v>
      </c>
      <c r="C100" s="104" t="s">
        <v>743</v>
      </c>
      <c r="D100" s="102" t="s">
        <v>53</v>
      </c>
      <c r="E100" s="204" t="s">
        <v>155</v>
      </c>
      <c r="F100" s="241" t="s">
        <v>757</v>
      </c>
      <c r="G100" s="103">
        <v>1600.19</v>
      </c>
      <c r="H100" s="51">
        <f>IF(VLOOKUP(J100,'HOURLY RATES'!B$116:C$124,2,0)=0,$J$3,VLOOKUP(J100,'HOURLY RATES'!B$116:C$124,2,0))</f>
        <v>0.05</v>
      </c>
      <c r="I100" s="52">
        <f t="shared" ref="I100:I102" si="55">(G100*(1+H100))</f>
        <v>1680.1995000000002</v>
      </c>
      <c r="J100" s="101" t="s">
        <v>249</v>
      </c>
      <c r="K100" s="150">
        <v>0.04</v>
      </c>
      <c r="L100" s="151">
        <f t="shared" ref="L100:L102" si="56">K100*I100</f>
        <v>67.207980000000006</v>
      </c>
      <c r="M100" s="57">
        <f>IF(VLOOKUP(E100,'HOURLY RATES'!C$6:D$105,2,0)=0,$E$3,VLOOKUP(E100,'HOURLY RATES'!C$6:D$105,2,0))</f>
        <v>97.44</v>
      </c>
      <c r="N100" s="152">
        <f t="shared" ref="N100:N102" si="57">M100*L100</f>
        <v>6548.7455712000001</v>
      </c>
      <c r="O100" s="107">
        <v>3.5</v>
      </c>
      <c r="P100" s="107">
        <f>O100*I100</f>
        <v>5880.6982500000004</v>
      </c>
      <c r="Q100" s="153">
        <f>P100+N100</f>
        <v>12429.4438212</v>
      </c>
      <c r="R100" s="116"/>
      <c r="S100" s="129">
        <f t="shared" si="50"/>
        <v>9.6229409499999985</v>
      </c>
      <c r="T100" s="130">
        <f t="shared" si="51"/>
        <v>16168.460572719525</v>
      </c>
    </row>
    <row r="101" spans="1:21" s="7" customFormat="1" x14ac:dyDescent="0.25">
      <c r="A101" s="110">
        <f>IF(J101&lt;&gt;"",1+MAX($A$17:A100),"")</f>
        <v>55</v>
      </c>
      <c r="B101" s="104" t="s">
        <v>743</v>
      </c>
      <c r="C101" s="104" t="s">
        <v>743</v>
      </c>
      <c r="D101" s="102" t="s">
        <v>53</v>
      </c>
      <c r="E101" s="204" t="s">
        <v>155</v>
      </c>
      <c r="F101" s="241" t="s">
        <v>749</v>
      </c>
      <c r="G101" s="103">
        <v>1600.19</v>
      </c>
      <c r="H101" s="51">
        <f>IF(VLOOKUP(J101,'HOURLY RATES'!B$116:C$124,2,0)=0,$J$3,VLOOKUP(J101,'HOURLY RATES'!B$116:C$124,2,0))</f>
        <v>0.05</v>
      </c>
      <c r="I101" s="52">
        <f t="shared" si="55"/>
        <v>1680.1995000000002</v>
      </c>
      <c r="J101" s="101" t="s">
        <v>249</v>
      </c>
      <c r="K101" s="150">
        <v>1.2E-2</v>
      </c>
      <c r="L101" s="151">
        <f t="shared" si="56"/>
        <v>20.162394000000003</v>
      </c>
      <c r="M101" s="57">
        <f>IF(VLOOKUP(E101,'HOURLY RATES'!C$6:D$105,2,0)=0,$E$3,VLOOKUP(E101,'HOURLY RATES'!C$6:D$105,2,0))</f>
        <v>97.44</v>
      </c>
      <c r="N101" s="152">
        <f t="shared" si="57"/>
        <v>1964.6236713600001</v>
      </c>
      <c r="O101" s="107">
        <v>2</v>
      </c>
      <c r="P101" s="107">
        <f>O101*I101</f>
        <v>3360.3990000000003</v>
      </c>
      <c r="Q101" s="153">
        <f>P101+N101</f>
        <v>5325.0226713600005</v>
      </c>
      <c r="R101" s="116"/>
      <c r="S101" s="129">
        <f t="shared" si="50"/>
        <v>4.1565874000000003</v>
      </c>
      <c r="T101" s="130">
        <f t="shared" si="51"/>
        <v>6983.896071186301</v>
      </c>
    </row>
    <row r="102" spans="1:21" s="7" customFormat="1" x14ac:dyDescent="0.25">
      <c r="A102" s="110">
        <f>IF(J102&lt;&gt;"",1+MAX($A$17:A101),"")</f>
        <v>56</v>
      </c>
      <c r="B102" s="104" t="s">
        <v>743</v>
      </c>
      <c r="C102" s="104" t="s">
        <v>743</v>
      </c>
      <c r="D102" s="102" t="s">
        <v>53</v>
      </c>
      <c r="E102" s="204" t="s">
        <v>155</v>
      </c>
      <c r="F102" s="241" t="s">
        <v>745</v>
      </c>
      <c r="G102" s="103">
        <v>1600.19</v>
      </c>
      <c r="H102" s="51">
        <f>IF(VLOOKUP(J102,'HOURLY RATES'!B$116:C$124,2,0)=0,$J$3,VLOOKUP(J102,'HOURLY RATES'!B$116:C$124,2,0))</f>
        <v>0.05</v>
      </c>
      <c r="I102" s="52">
        <f t="shared" si="55"/>
        <v>1680.1995000000002</v>
      </c>
      <c r="J102" s="101" t="s">
        <v>249</v>
      </c>
      <c r="K102" s="150">
        <v>3.0000000000000001E-3</v>
      </c>
      <c r="L102" s="151">
        <f t="shared" si="56"/>
        <v>5.0405985000000006</v>
      </c>
      <c r="M102" s="57">
        <f>IF(VLOOKUP(E102,'HOURLY RATES'!C$6:D$105,2,0)=0,$E$3,VLOOKUP(E102,'HOURLY RATES'!C$6:D$105,2,0))</f>
        <v>97.44</v>
      </c>
      <c r="N102" s="152">
        <f t="shared" si="57"/>
        <v>491.15591784000003</v>
      </c>
      <c r="O102" s="107">
        <v>0.25</v>
      </c>
      <c r="P102" s="107">
        <f>O102*I102</f>
        <v>420.04987500000004</v>
      </c>
      <c r="Q102" s="153">
        <f>P102+N102</f>
        <v>911.20579284000007</v>
      </c>
      <c r="R102" s="116"/>
      <c r="S102" s="129">
        <f t="shared" si="50"/>
        <v>0.70501392499999993</v>
      </c>
      <c r="T102" s="130">
        <f t="shared" si="51"/>
        <v>1184.5640442780375</v>
      </c>
    </row>
    <row r="103" spans="1:21" s="7" customFormat="1" x14ac:dyDescent="0.25">
      <c r="A103" s="110" t="str">
        <f>IF(J103&lt;&gt;"",1+MAX($A$17:A102),"")</f>
        <v/>
      </c>
      <c r="B103" s="104"/>
      <c r="C103" s="108"/>
      <c r="D103" s="102"/>
      <c r="E103" s="204"/>
      <c r="F103" s="241" t="s">
        <v>248</v>
      </c>
      <c r="G103" s="103"/>
      <c r="H103" s="105"/>
      <c r="I103" s="106"/>
      <c r="J103" s="101"/>
      <c r="K103" s="150"/>
      <c r="L103" s="151"/>
      <c r="M103" s="152"/>
      <c r="N103" s="152"/>
      <c r="O103" s="107"/>
      <c r="P103" s="107"/>
      <c r="Q103" s="153"/>
      <c r="R103" s="116"/>
      <c r="S103" s="129"/>
      <c r="T103" s="130"/>
    </row>
    <row r="104" spans="1:21" s="7" customFormat="1" x14ac:dyDescent="0.25">
      <c r="A104" s="110" t="str">
        <f>IF(J104&lt;&gt;"",1+MAX($A$17:A103),"")</f>
        <v/>
      </c>
      <c r="B104" s="104"/>
      <c r="C104" s="108"/>
      <c r="D104" s="102"/>
      <c r="E104" s="117"/>
      <c r="F104" s="240" t="s">
        <v>758</v>
      </c>
      <c r="G104" s="103"/>
      <c r="H104" s="105"/>
      <c r="I104" s="106"/>
      <c r="J104" s="101"/>
      <c r="K104" s="150"/>
      <c r="L104" s="151"/>
      <c r="M104" s="152"/>
      <c r="N104" s="152"/>
      <c r="O104" s="107"/>
      <c r="P104" s="107"/>
      <c r="Q104" s="153"/>
      <c r="R104" s="116"/>
      <c r="S104" s="129"/>
      <c r="T104" s="130"/>
    </row>
    <row r="105" spans="1:21" s="7" customFormat="1" x14ac:dyDescent="0.25">
      <c r="A105" s="110">
        <f>IF(J105&lt;&gt;"",1+MAX($A$17:A104),"")</f>
        <v>57</v>
      </c>
      <c r="B105" s="104" t="s">
        <v>743</v>
      </c>
      <c r="C105" s="104" t="s">
        <v>743</v>
      </c>
      <c r="D105" s="102" t="s">
        <v>53</v>
      </c>
      <c r="E105" s="204" t="s">
        <v>155</v>
      </c>
      <c r="F105" s="241" t="s">
        <v>796</v>
      </c>
      <c r="G105" s="103">
        <v>1500.19</v>
      </c>
      <c r="H105" s="51">
        <f>IF(VLOOKUP(J105,'HOURLY RATES'!B$116:C$124,2,0)=0,$J$3,VLOOKUP(J105,'HOURLY RATES'!B$116:C$124,2,0))</f>
        <v>0.05</v>
      </c>
      <c r="I105" s="52">
        <f t="shared" ref="I105:I108" si="58">(G105*(1+H105))</f>
        <v>1575.1995000000002</v>
      </c>
      <c r="J105" s="101" t="s">
        <v>249</v>
      </c>
      <c r="K105" s="150">
        <v>0.1</v>
      </c>
      <c r="L105" s="151">
        <f t="shared" ref="L105:L107" si="59">K105*I105</f>
        <v>157.51995000000002</v>
      </c>
      <c r="M105" s="57">
        <f>IF(VLOOKUP(E105,'HOURLY RATES'!C$6:D$105,2,0)=0,$E$3,VLOOKUP(E105,'HOURLY RATES'!C$6:D$105,2,0))</f>
        <v>97.44</v>
      </c>
      <c r="N105" s="152">
        <f t="shared" ref="N105:N107" si="60">M105*L105</f>
        <v>15348.743928000002</v>
      </c>
      <c r="O105" s="107">
        <v>12</v>
      </c>
      <c r="P105" s="107">
        <f>O105*I105</f>
        <v>18902.394</v>
      </c>
      <c r="Q105" s="153">
        <f>P105+N105</f>
        <v>34251.137928000004</v>
      </c>
      <c r="R105" s="116"/>
      <c r="S105" s="129">
        <f t="shared" si="50"/>
        <v>28.401080399999994</v>
      </c>
      <c r="T105" s="130">
        <f t="shared" si="51"/>
        <v>44737.367645539794</v>
      </c>
    </row>
    <row r="106" spans="1:21" s="7" customFormat="1" x14ac:dyDescent="0.25">
      <c r="A106" s="110">
        <f>IF(J106&lt;&gt;"",1+MAX($A$17:A105),"")</f>
        <v>58</v>
      </c>
      <c r="B106" s="104" t="s">
        <v>743</v>
      </c>
      <c r="C106" s="104" t="s">
        <v>743</v>
      </c>
      <c r="D106" s="102" t="s">
        <v>53</v>
      </c>
      <c r="E106" s="204" t="s">
        <v>155</v>
      </c>
      <c r="F106" s="241" t="s">
        <v>759</v>
      </c>
      <c r="G106" s="103">
        <v>1500.19</v>
      </c>
      <c r="H106" s="51">
        <f>IF(VLOOKUP(J106,'HOURLY RATES'!B$116:C$124,2,0)=0,$J$3,VLOOKUP(J106,'HOURLY RATES'!B$116:C$124,2,0))</f>
        <v>0.05</v>
      </c>
      <c r="I106" s="52">
        <f t="shared" si="58"/>
        <v>1575.1995000000002</v>
      </c>
      <c r="J106" s="101" t="s">
        <v>249</v>
      </c>
      <c r="K106" s="150">
        <v>0.05</v>
      </c>
      <c r="L106" s="151">
        <f t="shared" si="59"/>
        <v>78.759975000000011</v>
      </c>
      <c r="M106" s="57">
        <f>IF(VLOOKUP(E106,'HOURLY RATES'!C$6:D$105,2,0)=0,$E$3,VLOOKUP(E106,'HOURLY RATES'!C$6:D$105,2,0))</f>
        <v>97.44</v>
      </c>
      <c r="N106" s="152">
        <f t="shared" si="60"/>
        <v>7674.3719640000008</v>
      </c>
      <c r="O106" s="107">
        <v>3.5</v>
      </c>
      <c r="P106" s="107">
        <f>O106*I106</f>
        <v>5513.1982500000004</v>
      </c>
      <c r="Q106" s="153">
        <f>P106+N106</f>
        <v>13187.570214000001</v>
      </c>
      <c r="R106" s="116"/>
      <c r="S106" s="129">
        <f t="shared" si="50"/>
        <v>10.85921095</v>
      </c>
      <c r="T106" s="130">
        <f t="shared" si="51"/>
        <v>17105.423658834527</v>
      </c>
    </row>
    <row r="107" spans="1:21" s="7" customFormat="1" x14ac:dyDescent="0.25">
      <c r="A107" s="110">
        <f>IF(J107&lt;&gt;"",1+MAX($A$17:A106),"")</f>
        <v>59</v>
      </c>
      <c r="B107" s="104" t="s">
        <v>743</v>
      </c>
      <c r="C107" s="104" t="s">
        <v>743</v>
      </c>
      <c r="D107" s="102" t="s">
        <v>53</v>
      </c>
      <c r="E107" s="204" t="s">
        <v>155</v>
      </c>
      <c r="F107" s="241" t="s">
        <v>797</v>
      </c>
      <c r="G107" s="103">
        <f>8700.5*3</f>
        <v>26101.5</v>
      </c>
      <c r="H107" s="51">
        <f>IF(VLOOKUP(J107,'HOURLY RATES'!B$116:C$124,2,0)=0,$J$3,VLOOKUP(J107,'HOURLY RATES'!B$116:C$124,2,0))</f>
        <v>0.05</v>
      </c>
      <c r="I107" s="52">
        <f t="shared" si="58"/>
        <v>27406.575000000001</v>
      </c>
      <c r="J107" s="101" t="s">
        <v>249</v>
      </c>
      <c r="K107" s="150">
        <v>0.01</v>
      </c>
      <c r="L107" s="151">
        <f t="shared" si="59"/>
        <v>274.06575000000004</v>
      </c>
      <c r="M107" s="57">
        <f>IF(VLOOKUP(E107,'HOURLY RATES'!C$6:D$105,2,0)=0,$E$3,VLOOKUP(E107,'HOURLY RATES'!C$6:D$105,2,0))</f>
        <v>97.44</v>
      </c>
      <c r="N107" s="152">
        <f t="shared" si="60"/>
        <v>26704.966680000001</v>
      </c>
      <c r="O107" s="107">
        <v>0.5</v>
      </c>
      <c r="P107" s="107">
        <f>O107*I107</f>
        <v>13703.2875</v>
      </c>
      <c r="Q107" s="153">
        <f>P107+N107</f>
        <v>40408.254180000004</v>
      </c>
      <c r="R107" s="116"/>
      <c r="S107" s="129">
        <f t="shared" si="50"/>
        <v>1.9045358499999998</v>
      </c>
      <c r="T107" s="130">
        <f t="shared" si="51"/>
        <v>52196.804613213746</v>
      </c>
    </row>
    <row r="108" spans="1:21" s="7" customFormat="1" x14ac:dyDescent="0.25">
      <c r="A108" s="110">
        <f>IF(J108&lt;&gt;"",1+MAX($A$17:A107),"")</f>
        <v>60</v>
      </c>
      <c r="B108" s="104" t="s">
        <v>743</v>
      </c>
      <c r="C108" s="104" t="s">
        <v>743</v>
      </c>
      <c r="D108" s="102" t="s">
        <v>53</v>
      </c>
      <c r="E108" s="204" t="s">
        <v>155</v>
      </c>
      <c r="F108" s="241" t="s">
        <v>760</v>
      </c>
      <c r="G108" s="103">
        <v>8700.5</v>
      </c>
      <c r="H108" s="51">
        <f>IF(VLOOKUP(J108,'HOURLY RATES'!B$116:C$124,2,0)=0,$J$3,VLOOKUP(J108,'HOURLY RATES'!B$116:C$124,2,0))</f>
        <v>0.05</v>
      </c>
      <c r="I108" s="52">
        <f t="shared" si="58"/>
        <v>9135.5249999999996</v>
      </c>
      <c r="J108" s="101" t="s">
        <v>249</v>
      </c>
      <c r="K108" s="150">
        <v>2.5000000000000001E-2</v>
      </c>
      <c r="L108" s="151">
        <f t="shared" ref="L108" si="61">K108*I108</f>
        <v>228.388125</v>
      </c>
      <c r="M108" s="57">
        <f>IF(VLOOKUP(E108,'HOURLY RATES'!C$6:D$105,2,0)=0,$E$3,VLOOKUP(E108,'HOURLY RATES'!C$6:D$105,2,0))</f>
        <v>97.44</v>
      </c>
      <c r="N108" s="152">
        <f t="shared" ref="N108" si="62">M108*L108</f>
        <v>22254.138899999998</v>
      </c>
      <c r="O108" s="107">
        <v>3.25</v>
      </c>
      <c r="P108" s="107">
        <f>O108*I108</f>
        <v>29690.456249999999</v>
      </c>
      <c r="Q108" s="153">
        <f>P108+N108</f>
        <v>51944.595149999994</v>
      </c>
      <c r="R108" s="116"/>
      <c r="S108" s="129">
        <f t="shared" si="50"/>
        <v>7.4344030249999999</v>
      </c>
      <c r="T108" s="130">
        <f t="shared" si="51"/>
        <v>67917.17469496312</v>
      </c>
    </row>
    <row r="109" spans="1:21" s="7" customFormat="1" x14ac:dyDescent="0.25">
      <c r="A109" s="212" t="str">
        <f>IF(J109&lt;&gt;"",1+MAX($A$17:A108),"")</f>
        <v/>
      </c>
      <c r="B109" s="213"/>
      <c r="C109" s="214"/>
      <c r="D109" s="115"/>
      <c r="E109" s="215"/>
      <c r="F109" s="236" t="s">
        <v>248</v>
      </c>
      <c r="G109" s="216"/>
      <c r="H109" s="217"/>
      <c r="I109" s="218"/>
      <c r="J109" s="219"/>
      <c r="K109" s="220"/>
      <c r="L109" s="221"/>
      <c r="M109" s="196"/>
      <c r="N109" s="196"/>
      <c r="O109" s="197"/>
      <c r="P109" s="197"/>
      <c r="Q109" s="198"/>
      <c r="R109" s="164"/>
      <c r="S109" s="129"/>
      <c r="T109" s="130"/>
    </row>
    <row r="110" spans="1:21" s="7" customFormat="1" x14ac:dyDescent="0.25">
      <c r="A110" s="190" t="str">
        <f>IF(J110&lt;&gt;"",1+MAX($A$18:A65),"")</f>
        <v/>
      </c>
      <c r="B110" s="191"/>
      <c r="C110" s="191"/>
      <c r="D110" s="192"/>
      <c r="E110" s="205"/>
      <c r="F110" s="242" t="s">
        <v>248</v>
      </c>
      <c r="G110" s="193"/>
      <c r="H110" s="193"/>
      <c r="I110" s="193"/>
      <c r="J110" s="194"/>
      <c r="K110" s="193"/>
      <c r="L110" s="195"/>
      <c r="M110" s="196"/>
      <c r="N110" s="196"/>
      <c r="O110" s="197"/>
      <c r="P110" s="197"/>
      <c r="Q110" s="198"/>
      <c r="R110" s="116"/>
      <c r="S110" s="129"/>
      <c r="T110" s="130"/>
    </row>
    <row r="111" spans="1:21" s="7" customFormat="1" x14ac:dyDescent="0.25">
      <c r="A111" s="333" t="s">
        <v>77</v>
      </c>
      <c r="B111" s="333"/>
      <c r="C111" s="336"/>
      <c r="D111" s="337"/>
      <c r="E111" s="337"/>
      <c r="F111" s="337"/>
      <c r="G111" s="337"/>
      <c r="H111" s="337"/>
      <c r="I111" s="337"/>
      <c r="J111" s="338"/>
      <c r="K111" s="200" t="s">
        <v>255</v>
      </c>
      <c r="L111" s="201">
        <f>SUM(L18:L110)</f>
        <v>16836.718962699499</v>
      </c>
      <c r="M111" s="199" t="s">
        <v>256</v>
      </c>
      <c r="N111" s="202">
        <f>SUM(N18:N110)</f>
        <v>1539327.0456429292</v>
      </c>
      <c r="O111" s="199" t="s">
        <v>257</v>
      </c>
      <c r="P111" s="202">
        <f>SUM(P18:P110)</f>
        <v>1154030.8601850001</v>
      </c>
      <c r="Q111" s="203">
        <f>SUM(Q18:Q110)</f>
        <v>2693357.9058279293</v>
      </c>
      <c r="R111" s="203">
        <f>SUM(R18:R110)</f>
        <v>2693357.9058279293</v>
      </c>
      <c r="S111" s="131"/>
      <c r="T111" s="132">
        <f>SUM(T18:T110)</f>
        <v>3495420.0165749858</v>
      </c>
      <c r="U111" s="1"/>
    </row>
    <row r="112" spans="1:21" s="7" customFormat="1" ht="16.2" thickBot="1" x14ac:dyDescent="0.3">
      <c r="A112" s="334" t="s">
        <v>78</v>
      </c>
      <c r="B112" s="335"/>
      <c r="C112" s="40"/>
      <c r="D112" s="40"/>
      <c r="E112" s="111"/>
      <c r="F112" s="243"/>
      <c r="G112" s="41"/>
      <c r="H112" s="41"/>
      <c r="I112" s="41"/>
      <c r="J112" s="40"/>
      <c r="K112" s="40"/>
      <c r="L112" s="40"/>
      <c r="M112" s="68">
        <f>D5</f>
        <v>6.6780000000000006E-2</v>
      </c>
      <c r="N112" s="69"/>
      <c r="O112" s="69"/>
      <c r="P112" s="69">
        <f>P111*M112</f>
        <v>77066.180843154318</v>
      </c>
      <c r="Q112" s="69">
        <f>P112+N112</f>
        <v>77066.180843154318</v>
      </c>
      <c r="R112" s="154">
        <f>Q112</f>
        <v>77066.180843154318</v>
      </c>
      <c r="S112" s="131"/>
      <c r="T112" s="131"/>
      <c r="U112" s="1"/>
    </row>
    <row r="113" spans="1:21" s="7" customFormat="1" ht="16.8" thickTop="1" thickBot="1" x14ac:dyDescent="0.3">
      <c r="A113" s="155" t="s">
        <v>258</v>
      </c>
      <c r="B113" s="46"/>
      <c r="C113" s="42"/>
      <c r="D113" s="42"/>
      <c r="E113" s="112"/>
      <c r="F113" s="244"/>
      <c r="G113" s="43"/>
      <c r="H113" s="43"/>
      <c r="I113" s="43"/>
      <c r="J113" s="42"/>
      <c r="K113" s="42"/>
      <c r="L113" s="42"/>
      <c r="M113" s="47">
        <f>D6</f>
        <v>0.25</v>
      </c>
      <c r="N113" s="45"/>
      <c r="O113" s="45"/>
      <c r="P113" s="45">
        <f>P111*M113</f>
        <v>288507.71504625003</v>
      </c>
      <c r="Q113" s="45">
        <f>P113+N113</f>
        <v>288507.71504625003</v>
      </c>
      <c r="R113" s="156">
        <f>Q113</f>
        <v>288507.71504625003</v>
      </c>
      <c r="S113" s="131"/>
      <c r="T113" s="131"/>
      <c r="U113" s="1"/>
    </row>
    <row r="114" spans="1:21" s="7" customFormat="1" ht="16.8" thickTop="1" thickBot="1" x14ac:dyDescent="0.3">
      <c r="A114" s="155" t="s">
        <v>259</v>
      </c>
      <c r="B114" s="46"/>
      <c r="C114" s="42"/>
      <c r="D114" s="42"/>
      <c r="E114" s="112"/>
      <c r="F114" s="244"/>
      <c r="G114" s="43"/>
      <c r="H114" s="43"/>
      <c r="I114" s="43"/>
      <c r="J114" s="42"/>
      <c r="K114" s="42"/>
      <c r="L114" s="42"/>
      <c r="M114" s="47">
        <f>D7</f>
        <v>0.25</v>
      </c>
      <c r="N114" s="45">
        <f>N111*M114</f>
        <v>384831.76141073229</v>
      </c>
      <c r="O114" s="45"/>
      <c r="P114" s="45"/>
      <c r="Q114" s="45">
        <f>P114+N114</f>
        <v>384831.76141073229</v>
      </c>
      <c r="R114" s="156">
        <f>Q114</f>
        <v>384831.76141073229</v>
      </c>
      <c r="S114" s="131"/>
      <c r="T114" s="131"/>
      <c r="U114" s="1"/>
    </row>
    <row r="115" spans="1:21" s="7" customFormat="1" ht="16.8" thickTop="1" thickBot="1" x14ac:dyDescent="0.3">
      <c r="A115" s="324" t="s">
        <v>260</v>
      </c>
      <c r="B115" s="325"/>
      <c r="C115" s="42"/>
      <c r="D115" s="42"/>
      <c r="E115" s="112"/>
      <c r="F115" s="244"/>
      <c r="G115" s="43"/>
      <c r="H115" s="43"/>
      <c r="I115" s="43"/>
      <c r="J115" s="42"/>
      <c r="K115" s="42"/>
      <c r="L115" s="42"/>
      <c r="M115" s="44">
        <f>D8</f>
        <v>1.4999999999999999E-2</v>
      </c>
      <c r="N115" s="45">
        <f>(N111+N112+N113+N114)*M115</f>
        <v>28862.382105804922</v>
      </c>
      <c r="O115" s="45"/>
      <c r="P115" s="45">
        <f>(P111+P112+P113+P114)*M115</f>
        <v>22794.071341116069</v>
      </c>
      <c r="Q115" s="45">
        <f>P115+N115</f>
        <v>51656.45344692099</v>
      </c>
      <c r="R115" s="156">
        <f>Q115</f>
        <v>51656.45344692099</v>
      </c>
      <c r="S115" s="131"/>
      <c r="T115" s="131"/>
      <c r="U115" s="1"/>
    </row>
    <row r="116" spans="1:21" s="7" customFormat="1" ht="16.2" thickTop="1" x14ac:dyDescent="0.25">
      <c r="A116" s="326" t="s">
        <v>81</v>
      </c>
      <c r="B116" s="327"/>
      <c r="C116" s="157"/>
      <c r="D116" s="157"/>
      <c r="E116" s="158"/>
      <c r="F116" s="245"/>
      <c r="G116" s="159"/>
      <c r="H116" s="159"/>
      <c r="I116" s="159"/>
      <c r="J116" s="157"/>
      <c r="K116" s="157"/>
      <c r="L116" s="157"/>
      <c r="M116" s="160"/>
      <c r="N116" s="161">
        <f>SUM(N111:N115)</f>
        <v>1953021.1891594664</v>
      </c>
      <c r="O116" s="160"/>
      <c r="P116" s="161">
        <f>SUM(P111:P115)</f>
        <v>1542398.8274155206</v>
      </c>
      <c r="Q116" s="161">
        <f>SUM(Q111:Q115)</f>
        <v>3495420.0165749867</v>
      </c>
      <c r="R116" s="162">
        <f>SUM(R111:R115)</f>
        <v>3495420.0165749867</v>
      </c>
      <c r="S116" s="131"/>
      <c r="T116" s="132">
        <f>T111</f>
        <v>3495420.0165749858</v>
      </c>
      <c r="U116" s="1"/>
    </row>
    <row r="117" spans="1:21" x14ac:dyDescent="0.25">
      <c r="E117" s="113"/>
    </row>
    <row r="118" spans="1:21" x14ac:dyDescent="0.25">
      <c r="E118" s="113"/>
    </row>
    <row r="119" spans="1:21" x14ac:dyDescent="0.25">
      <c r="E119" s="113"/>
    </row>
    <row r="120" spans="1:21" x14ac:dyDescent="0.25">
      <c r="E120" s="113"/>
    </row>
    <row r="121" spans="1:21" x14ac:dyDescent="0.25">
      <c r="E121" s="113"/>
    </row>
    <row r="122" spans="1:21" x14ac:dyDescent="0.25">
      <c r="E122" s="113"/>
    </row>
    <row r="123" spans="1:21" x14ac:dyDescent="0.25">
      <c r="E123" s="113"/>
    </row>
    <row r="124" spans="1:21" x14ac:dyDescent="0.25">
      <c r="E124" s="113"/>
    </row>
    <row r="125" spans="1:21" x14ac:dyDescent="0.25">
      <c r="E125" s="113"/>
    </row>
    <row r="126" spans="1:21" x14ac:dyDescent="0.25">
      <c r="E126" s="113"/>
    </row>
    <row r="127" spans="1:21" x14ac:dyDescent="0.25">
      <c r="E127" s="113"/>
    </row>
    <row r="128" spans="1:21" x14ac:dyDescent="0.25">
      <c r="E128" s="113"/>
    </row>
    <row r="129" spans="5:5" x14ac:dyDescent="0.25">
      <c r="E129" s="113"/>
    </row>
    <row r="130" spans="5:5" x14ac:dyDescent="0.25">
      <c r="E130" s="113"/>
    </row>
    <row r="131" spans="5:5" x14ac:dyDescent="0.25">
      <c r="E131" s="113"/>
    </row>
    <row r="132" spans="5:5" x14ac:dyDescent="0.25">
      <c r="E132" s="113"/>
    </row>
    <row r="133" spans="5:5" x14ac:dyDescent="0.25">
      <c r="E133" s="113"/>
    </row>
    <row r="134" spans="5:5" x14ac:dyDescent="0.25">
      <c r="E134" s="113"/>
    </row>
    <row r="135" spans="5:5" x14ac:dyDescent="0.25">
      <c r="E135" s="113"/>
    </row>
    <row r="136" spans="5:5" x14ac:dyDescent="0.25">
      <c r="E136" s="113"/>
    </row>
    <row r="137" spans="5:5" x14ac:dyDescent="0.25">
      <c r="E137" s="113"/>
    </row>
    <row r="138" spans="5:5" x14ac:dyDescent="0.25">
      <c r="E138" s="113"/>
    </row>
    <row r="139" spans="5:5" x14ac:dyDescent="0.25">
      <c r="E139" s="113"/>
    </row>
    <row r="140" spans="5:5" x14ac:dyDescent="0.25">
      <c r="E140" s="113"/>
    </row>
    <row r="141" spans="5:5" x14ac:dyDescent="0.25">
      <c r="E141" s="113"/>
    </row>
    <row r="142" spans="5:5" x14ac:dyDescent="0.25">
      <c r="E142" s="113"/>
    </row>
    <row r="143" spans="5:5" x14ac:dyDescent="0.25">
      <c r="E143" s="113"/>
    </row>
    <row r="144" spans="5:5" x14ac:dyDescent="0.25">
      <c r="E144" s="113"/>
    </row>
    <row r="145" spans="5:5" x14ac:dyDescent="0.25">
      <c r="E145" s="113"/>
    </row>
    <row r="146" spans="5:5" x14ac:dyDescent="0.25">
      <c r="E146" s="113"/>
    </row>
    <row r="147" spans="5:5" x14ac:dyDescent="0.25">
      <c r="E147" s="113"/>
    </row>
    <row r="148" spans="5:5" x14ac:dyDescent="0.25">
      <c r="E148" s="113"/>
    </row>
    <row r="149" spans="5:5" x14ac:dyDescent="0.25">
      <c r="E149" s="113"/>
    </row>
    <row r="150" spans="5:5" x14ac:dyDescent="0.25">
      <c r="E150" s="113"/>
    </row>
    <row r="151" spans="5:5" x14ac:dyDescent="0.25">
      <c r="E151" s="113"/>
    </row>
    <row r="152" spans="5:5" x14ac:dyDescent="0.25">
      <c r="E152" s="113"/>
    </row>
    <row r="153" spans="5:5" x14ac:dyDescent="0.25">
      <c r="E153" s="113"/>
    </row>
    <row r="154" spans="5:5" x14ac:dyDescent="0.25">
      <c r="E154" s="113"/>
    </row>
    <row r="155" spans="5:5" x14ac:dyDescent="0.25">
      <c r="E155" s="113"/>
    </row>
    <row r="156" spans="5:5" x14ac:dyDescent="0.25">
      <c r="E156" s="113"/>
    </row>
    <row r="157" spans="5:5" x14ac:dyDescent="0.25">
      <c r="E157" s="113"/>
    </row>
    <row r="158" spans="5:5" x14ac:dyDescent="0.25">
      <c r="E158" s="113"/>
    </row>
    <row r="159" spans="5:5" x14ac:dyDescent="0.25">
      <c r="E159" s="113"/>
    </row>
    <row r="160" spans="5:5" x14ac:dyDescent="0.25">
      <c r="E160" s="113"/>
    </row>
    <row r="161" spans="5:5" x14ac:dyDescent="0.25">
      <c r="E161" s="113"/>
    </row>
    <row r="162" spans="5:5" x14ac:dyDescent="0.25">
      <c r="E162" s="113"/>
    </row>
    <row r="163" spans="5:5" x14ac:dyDescent="0.25">
      <c r="E163" s="113"/>
    </row>
    <row r="164" spans="5:5" x14ac:dyDescent="0.25">
      <c r="E164" s="113"/>
    </row>
    <row r="165" spans="5:5" x14ac:dyDescent="0.25">
      <c r="E165" s="113"/>
    </row>
    <row r="166" spans="5:5" x14ac:dyDescent="0.25">
      <c r="E166" s="113"/>
    </row>
    <row r="167" spans="5:5" x14ac:dyDescent="0.25">
      <c r="E167" s="113"/>
    </row>
    <row r="168" spans="5:5" x14ac:dyDescent="0.25">
      <c r="E168" s="113"/>
    </row>
    <row r="169" spans="5:5" x14ac:dyDescent="0.25">
      <c r="E169" s="113"/>
    </row>
    <row r="170" spans="5:5" x14ac:dyDescent="0.25">
      <c r="E170" s="113"/>
    </row>
    <row r="171" spans="5:5" x14ac:dyDescent="0.25">
      <c r="E171" s="113"/>
    </row>
    <row r="172" spans="5:5" x14ac:dyDescent="0.25">
      <c r="E172" s="113"/>
    </row>
    <row r="173" spans="5:5" x14ac:dyDescent="0.25">
      <c r="E173" s="113"/>
    </row>
    <row r="174" spans="5:5" x14ac:dyDescent="0.25">
      <c r="E174" s="113"/>
    </row>
    <row r="175" spans="5:5" x14ac:dyDescent="0.25">
      <c r="E175" s="113"/>
    </row>
    <row r="176" spans="5:5" x14ac:dyDescent="0.25">
      <c r="E176" s="113"/>
    </row>
    <row r="177" spans="5:5" x14ac:dyDescent="0.25">
      <c r="E177" s="113"/>
    </row>
    <row r="178" spans="5:5" x14ac:dyDescent="0.25">
      <c r="E178" s="113"/>
    </row>
    <row r="179" spans="5:5" x14ac:dyDescent="0.25">
      <c r="E179" s="113"/>
    </row>
    <row r="180" spans="5:5" x14ac:dyDescent="0.25">
      <c r="E180" s="113"/>
    </row>
    <row r="181" spans="5:5" x14ac:dyDescent="0.25">
      <c r="E181" s="113"/>
    </row>
    <row r="182" spans="5:5" x14ac:dyDescent="0.25">
      <c r="E182" s="113"/>
    </row>
    <row r="183" spans="5:5" x14ac:dyDescent="0.25">
      <c r="E183" s="113"/>
    </row>
    <row r="184" spans="5:5" x14ac:dyDescent="0.25">
      <c r="E184" s="113"/>
    </row>
    <row r="185" spans="5:5" x14ac:dyDescent="0.25">
      <c r="E185" s="113"/>
    </row>
    <row r="186" spans="5:5" x14ac:dyDescent="0.25">
      <c r="E186" s="113"/>
    </row>
    <row r="187" spans="5:5" x14ac:dyDescent="0.25">
      <c r="E187" s="113"/>
    </row>
    <row r="188" spans="5:5" x14ac:dyDescent="0.25">
      <c r="E188" s="113"/>
    </row>
    <row r="189" spans="5:5" x14ac:dyDescent="0.25">
      <c r="E189" s="113"/>
    </row>
    <row r="190" spans="5:5" x14ac:dyDescent="0.25">
      <c r="E190" s="113"/>
    </row>
    <row r="191" spans="5:5" x14ac:dyDescent="0.25">
      <c r="E191" s="113"/>
    </row>
    <row r="192" spans="5:5" x14ac:dyDescent="0.25">
      <c r="E192" s="113"/>
    </row>
    <row r="193" spans="5:5" x14ac:dyDescent="0.25">
      <c r="E193" s="113"/>
    </row>
    <row r="194" spans="5:5" x14ac:dyDescent="0.25">
      <c r="E194" s="113"/>
    </row>
    <row r="195" spans="5:5" x14ac:dyDescent="0.25">
      <c r="E195" s="113"/>
    </row>
    <row r="196" spans="5:5" x14ac:dyDescent="0.25">
      <c r="E196" s="113"/>
    </row>
    <row r="197" spans="5:5" x14ac:dyDescent="0.25">
      <c r="E197" s="113"/>
    </row>
    <row r="198" spans="5:5" x14ac:dyDescent="0.25">
      <c r="E198" s="113"/>
    </row>
    <row r="199" spans="5:5" x14ac:dyDescent="0.25">
      <c r="E199" s="113"/>
    </row>
    <row r="200" spans="5:5" x14ac:dyDescent="0.25">
      <c r="E200" s="113"/>
    </row>
    <row r="201" spans="5:5" x14ac:dyDescent="0.25">
      <c r="E201" s="113"/>
    </row>
    <row r="202" spans="5:5" x14ac:dyDescent="0.25">
      <c r="E202" s="113"/>
    </row>
    <row r="203" spans="5:5" x14ac:dyDescent="0.25">
      <c r="E203" s="113"/>
    </row>
    <row r="204" spans="5:5" x14ac:dyDescent="0.25">
      <c r="E204" s="113"/>
    </row>
    <row r="205" spans="5:5" x14ac:dyDescent="0.25">
      <c r="E205" s="113"/>
    </row>
    <row r="206" spans="5:5" x14ac:dyDescent="0.25">
      <c r="E206" s="113"/>
    </row>
    <row r="207" spans="5:5" x14ac:dyDescent="0.25">
      <c r="E207" s="113"/>
    </row>
    <row r="208" spans="5:5" x14ac:dyDescent="0.25">
      <c r="E208" s="113"/>
    </row>
    <row r="209" spans="5:5" x14ac:dyDescent="0.25">
      <c r="E209" s="113"/>
    </row>
    <row r="210" spans="5:5" x14ac:dyDescent="0.25">
      <c r="E210" s="113"/>
    </row>
    <row r="211" spans="5:5" x14ac:dyDescent="0.25">
      <c r="E211" s="113"/>
    </row>
    <row r="212" spans="5:5" x14ac:dyDescent="0.25">
      <c r="E212" s="113"/>
    </row>
    <row r="213" spans="5:5" x14ac:dyDescent="0.25">
      <c r="E213" s="113"/>
    </row>
    <row r="214" spans="5:5" x14ac:dyDescent="0.25">
      <c r="E214" s="113"/>
    </row>
    <row r="215" spans="5:5" x14ac:dyDescent="0.25">
      <c r="E215" s="113"/>
    </row>
    <row r="216" spans="5:5" x14ac:dyDescent="0.25">
      <c r="E216" s="113"/>
    </row>
    <row r="217" spans="5:5" x14ac:dyDescent="0.25">
      <c r="E217" s="113"/>
    </row>
  </sheetData>
  <mergeCells count="8">
    <mergeCell ref="A115:B115"/>
    <mergeCell ref="A116:B116"/>
    <mergeCell ref="A2:R2"/>
    <mergeCell ref="E16:F16"/>
    <mergeCell ref="B3:E3"/>
    <mergeCell ref="A111:B111"/>
    <mergeCell ref="A112:B112"/>
    <mergeCell ref="C111:J111"/>
  </mergeCells>
  <phoneticPr fontId="52" type="noConversion"/>
  <dataValidations disablePrompts="1" count="1">
    <dataValidation type="list" allowBlank="1" showInputMessage="1" showErrorMessage="1" sqref="E63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E65 E77:E79 E83:E87 E110 E105:E108 E89:E93 E95:E98 E100:E103 E70:E75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J83:J86 J77:J79 J110 J19:J65 J105:J108 J89:J92 J95:J97 J100:J103 J70:J75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85" zoomScaleNormal="85" workbookViewId="0">
      <selection sqref="A1:S4"/>
    </sheetView>
  </sheetViews>
  <sheetFormatPr defaultColWidth="8.81640625" defaultRowHeight="15.6" x14ac:dyDescent="0.3"/>
  <cols>
    <col min="1" max="4" width="8.81640625" style="72"/>
    <col min="5" max="5" width="8.81640625" style="72" customWidth="1"/>
    <col min="6" max="15" width="8.81640625" style="72"/>
    <col min="16" max="17" width="9.1796875" style="72" customWidth="1"/>
    <col min="18" max="16384" width="8.81640625" style="72"/>
  </cols>
  <sheetData>
    <row r="1" spans="1:19" ht="15.6" customHeight="1" x14ac:dyDescent="0.3">
      <c r="A1" s="344" t="s">
        <v>0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6"/>
    </row>
    <row r="2" spans="1:19" s="73" customFormat="1" ht="20.399999999999999" customHeight="1" x14ac:dyDescent="0.4">
      <c r="A2" s="347"/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9"/>
    </row>
    <row r="3" spans="1:19" ht="15.6" customHeight="1" x14ac:dyDescent="0.3">
      <c r="A3" s="347"/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9"/>
    </row>
    <row r="4" spans="1:19" ht="15.6" customHeight="1" x14ac:dyDescent="0.3">
      <c r="A4" s="350"/>
      <c r="B4" s="351"/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2"/>
    </row>
    <row r="5" spans="1:19" x14ac:dyDescent="0.3">
      <c r="A5" s="251"/>
      <c r="S5" s="250"/>
    </row>
    <row r="6" spans="1:19" s="74" customFormat="1" ht="21.6" thickBot="1" x14ac:dyDescent="0.45">
      <c r="A6" s="312"/>
      <c r="B6" s="353"/>
      <c r="C6" s="353"/>
      <c r="D6" s="313"/>
      <c r="E6" s="354"/>
      <c r="F6" s="354"/>
      <c r="G6" s="313"/>
      <c r="H6" s="355"/>
      <c r="I6" s="355"/>
      <c r="J6" s="313"/>
      <c r="K6" s="356"/>
      <c r="L6" s="356"/>
      <c r="M6" s="313"/>
      <c r="N6" s="357"/>
      <c r="O6" s="357"/>
      <c r="P6" s="313"/>
      <c r="Q6" s="358"/>
      <c r="R6" s="358"/>
      <c r="S6" s="314"/>
    </row>
    <row r="7" spans="1:19" x14ac:dyDescent="0.3">
      <c r="A7" s="251"/>
      <c r="S7" s="250"/>
    </row>
    <row r="8" spans="1:19" x14ac:dyDescent="0.3">
      <c r="A8" s="251"/>
      <c r="S8" s="250"/>
    </row>
    <row r="9" spans="1:19" x14ac:dyDescent="0.3">
      <c r="A9" s="251"/>
      <c r="S9" s="250"/>
    </row>
    <row r="10" spans="1:19" x14ac:dyDescent="0.3">
      <c r="A10" s="251"/>
      <c r="S10" s="250"/>
    </row>
    <row r="11" spans="1:19" x14ac:dyDescent="0.3">
      <c r="A11" s="251"/>
      <c r="S11" s="250"/>
    </row>
    <row r="12" spans="1:19" ht="21" x14ac:dyDescent="0.4">
      <c r="A12" s="251"/>
      <c r="B12" s="313"/>
      <c r="K12" s="313"/>
      <c r="S12" s="250"/>
    </row>
    <row r="13" spans="1:19" x14ac:dyDescent="0.3">
      <c r="A13" s="251"/>
      <c r="S13" s="250"/>
    </row>
    <row r="14" spans="1:19" ht="18" x14ac:dyDescent="0.35">
      <c r="A14" s="251"/>
      <c r="B14" s="315"/>
      <c r="C14" s="315"/>
      <c r="D14" s="315"/>
      <c r="E14" s="315"/>
      <c r="F14" s="315"/>
      <c r="G14" s="315"/>
      <c r="H14" s="315"/>
      <c r="I14" s="315"/>
      <c r="K14" s="341"/>
      <c r="L14" s="341"/>
      <c r="M14" s="341"/>
      <c r="N14" s="341"/>
      <c r="O14" s="341"/>
      <c r="P14" s="341"/>
      <c r="Q14" s="341"/>
      <c r="R14" s="341"/>
      <c r="S14" s="250"/>
    </row>
    <row r="15" spans="1:19" x14ac:dyDescent="0.3">
      <c r="A15" s="251"/>
      <c r="B15" s="316"/>
      <c r="C15" s="316"/>
      <c r="D15" s="316"/>
      <c r="E15" s="316"/>
      <c r="F15" s="75"/>
      <c r="G15" s="75"/>
      <c r="H15" s="76"/>
      <c r="I15" s="76"/>
      <c r="K15" s="316"/>
      <c r="L15" s="316"/>
      <c r="M15" s="316"/>
      <c r="N15" s="316"/>
      <c r="O15" s="316"/>
      <c r="P15" s="316"/>
      <c r="Q15" s="359"/>
      <c r="R15" s="359"/>
      <c r="S15" s="250"/>
    </row>
    <row r="16" spans="1:19" x14ac:dyDescent="0.3">
      <c r="A16" s="251"/>
      <c r="B16" s="316"/>
      <c r="C16" s="316"/>
      <c r="D16" s="316"/>
      <c r="E16" s="316"/>
      <c r="F16" s="75"/>
      <c r="G16" s="75"/>
      <c r="I16" s="76"/>
      <c r="K16" s="316"/>
      <c r="L16" s="316"/>
      <c r="M16" s="316"/>
      <c r="N16" s="316"/>
      <c r="O16" s="316"/>
      <c r="P16" s="316"/>
      <c r="Q16" s="359"/>
      <c r="R16" s="359"/>
      <c r="S16" s="250"/>
    </row>
    <row r="17" spans="1:19" x14ac:dyDescent="0.3">
      <c r="A17" s="251"/>
      <c r="B17" s="316"/>
      <c r="C17" s="316"/>
      <c r="D17" s="316"/>
      <c r="E17" s="316"/>
      <c r="F17" s="75"/>
      <c r="G17" s="75"/>
      <c r="I17" s="317"/>
      <c r="K17" s="316"/>
      <c r="L17" s="316"/>
      <c r="M17" s="316"/>
      <c r="N17" s="316"/>
      <c r="O17" s="316"/>
      <c r="P17" s="316"/>
      <c r="S17" s="250"/>
    </row>
    <row r="18" spans="1:19" x14ac:dyDescent="0.3">
      <c r="A18" s="251"/>
      <c r="B18" s="316"/>
      <c r="C18" s="316"/>
      <c r="D18" s="316"/>
      <c r="E18" s="316"/>
      <c r="F18" s="75"/>
      <c r="G18" s="75"/>
      <c r="H18" s="317"/>
      <c r="I18" s="317"/>
      <c r="K18" s="316"/>
      <c r="L18" s="316"/>
      <c r="M18" s="316"/>
      <c r="N18" s="316"/>
      <c r="O18" s="316"/>
      <c r="P18" s="316"/>
      <c r="Q18" s="316"/>
      <c r="R18" s="316"/>
      <c r="S18" s="250"/>
    </row>
    <row r="19" spans="1:19" ht="15.6" customHeight="1" x14ac:dyDescent="0.3">
      <c r="A19" s="251"/>
      <c r="B19" s="316"/>
      <c r="C19" s="316"/>
      <c r="D19" s="316"/>
      <c r="E19" s="316"/>
      <c r="F19" s="75"/>
      <c r="G19" s="75"/>
      <c r="H19" s="317"/>
      <c r="I19" s="317"/>
      <c r="K19" s="318"/>
      <c r="L19" s="318"/>
      <c r="M19" s="318"/>
      <c r="N19" s="318"/>
      <c r="O19" s="318"/>
      <c r="P19" s="318"/>
      <c r="Q19" s="318"/>
      <c r="R19" s="318"/>
      <c r="S19" s="250"/>
    </row>
    <row r="20" spans="1:19" ht="15.6" customHeight="1" x14ac:dyDescent="0.3">
      <c r="A20" s="251"/>
      <c r="B20" s="316"/>
      <c r="C20" s="316"/>
      <c r="D20" s="316"/>
      <c r="E20" s="316"/>
      <c r="F20" s="75"/>
      <c r="G20" s="75"/>
      <c r="H20" s="317"/>
      <c r="I20" s="317"/>
      <c r="K20" s="318"/>
      <c r="L20" s="318"/>
      <c r="M20" s="318"/>
      <c r="N20" s="318"/>
      <c r="O20" s="318"/>
      <c r="P20" s="318"/>
      <c r="Q20" s="318"/>
      <c r="R20" s="318"/>
      <c r="S20" s="250"/>
    </row>
    <row r="21" spans="1:19" x14ac:dyDescent="0.3">
      <c r="A21" s="251"/>
      <c r="S21" s="250"/>
    </row>
    <row r="22" spans="1:19" ht="21" x14ac:dyDescent="0.4">
      <c r="A22" s="251"/>
      <c r="K22" s="313"/>
      <c r="S22" s="250"/>
    </row>
    <row r="23" spans="1:19" x14ac:dyDescent="0.3">
      <c r="A23" s="251"/>
      <c r="S23" s="250"/>
    </row>
    <row r="24" spans="1:19" x14ac:dyDescent="0.3">
      <c r="A24" s="251"/>
      <c r="S24" s="250"/>
    </row>
    <row r="25" spans="1:19" x14ac:dyDescent="0.3">
      <c r="A25" s="251"/>
      <c r="S25" s="250"/>
    </row>
    <row r="26" spans="1:19" s="77" customFormat="1" ht="18" x14ac:dyDescent="0.35">
      <c r="A26" s="319"/>
      <c r="K26" s="315"/>
      <c r="L26" s="315"/>
      <c r="M26" s="315"/>
      <c r="N26" s="315"/>
      <c r="O26" s="315"/>
      <c r="P26" s="315"/>
      <c r="Q26" s="315"/>
      <c r="R26" s="315"/>
      <c r="S26" s="250"/>
    </row>
    <row r="27" spans="1:19" x14ac:dyDescent="0.3">
      <c r="A27" s="251"/>
      <c r="K27" s="316"/>
      <c r="L27" s="316"/>
      <c r="M27" s="316"/>
      <c r="N27" s="316"/>
      <c r="O27" s="316"/>
      <c r="P27" s="316"/>
      <c r="Q27" s="316"/>
      <c r="R27" s="78"/>
      <c r="S27" s="250"/>
    </row>
    <row r="28" spans="1:19" x14ac:dyDescent="0.3">
      <c r="A28" s="251"/>
      <c r="K28" s="316"/>
      <c r="L28" s="316"/>
      <c r="M28" s="316"/>
      <c r="N28" s="316"/>
      <c r="O28" s="316"/>
      <c r="P28" s="316"/>
      <c r="Q28" s="316"/>
      <c r="R28" s="78"/>
      <c r="S28" s="250"/>
    </row>
    <row r="29" spans="1:19" x14ac:dyDescent="0.3">
      <c r="A29" s="251"/>
      <c r="K29" s="316"/>
      <c r="L29" s="316"/>
      <c r="M29" s="316"/>
      <c r="N29" s="316"/>
      <c r="O29" s="316"/>
      <c r="P29" s="316"/>
      <c r="Q29" s="316"/>
      <c r="R29" s="78"/>
      <c r="S29" s="250"/>
    </row>
    <row r="30" spans="1:19" x14ac:dyDescent="0.3">
      <c r="A30" s="251"/>
      <c r="K30" s="316"/>
      <c r="L30" s="316"/>
      <c r="M30" s="316"/>
      <c r="N30" s="316"/>
      <c r="O30" s="316"/>
      <c r="P30" s="316"/>
      <c r="Q30" s="316"/>
      <c r="R30" s="78"/>
      <c r="S30" s="250"/>
    </row>
    <row r="31" spans="1:19" x14ac:dyDescent="0.3">
      <c r="A31" s="251"/>
      <c r="K31" s="316"/>
      <c r="L31" s="316"/>
      <c r="M31" s="316"/>
      <c r="N31" s="316"/>
      <c r="O31" s="316"/>
      <c r="P31" s="316"/>
      <c r="Q31" s="316"/>
      <c r="R31" s="78"/>
      <c r="S31" s="250"/>
    </row>
    <row r="32" spans="1:19" x14ac:dyDescent="0.3">
      <c r="A32" s="251"/>
      <c r="K32" s="316"/>
      <c r="L32" s="316"/>
      <c r="M32" s="316"/>
      <c r="N32" s="316"/>
      <c r="O32" s="316"/>
      <c r="P32" s="316"/>
      <c r="Q32" s="316"/>
      <c r="R32" s="78"/>
      <c r="S32" s="250"/>
    </row>
    <row r="33" spans="1:19" x14ac:dyDescent="0.3">
      <c r="A33" s="251"/>
      <c r="K33" s="316"/>
      <c r="L33" s="316"/>
      <c r="M33" s="316"/>
      <c r="N33" s="316"/>
      <c r="O33" s="316"/>
      <c r="P33" s="316"/>
      <c r="Q33" s="316"/>
      <c r="R33" s="78"/>
      <c r="S33" s="250"/>
    </row>
    <row r="34" spans="1:19" x14ac:dyDescent="0.3">
      <c r="A34" s="251"/>
      <c r="K34" s="316"/>
      <c r="L34" s="316"/>
      <c r="M34" s="316"/>
      <c r="N34" s="316"/>
      <c r="O34" s="316"/>
      <c r="P34" s="316"/>
      <c r="Q34" s="316"/>
      <c r="R34" s="78"/>
      <c r="S34" s="250"/>
    </row>
    <row r="35" spans="1:19" x14ac:dyDescent="0.3">
      <c r="A35" s="339"/>
      <c r="B35" s="340"/>
      <c r="C35" s="340"/>
      <c r="D35" s="340"/>
      <c r="I35" s="343" t="s">
        <v>1</v>
      </c>
      <c r="J35" s="343"/>
      <c r="K35" s="343"/>
      <c r="L35" s="343"/>
      <c r="M35" s="316"/>
      <c r="N35" s="316"/>
      <c r="O35" s="316"/>
      <c r="P35" s="316"/>
      <c r="Q35" s="316"/>
      <c r="R35" s="78"/>
      <c r="S35" s="250"/>
    </row>
    <row r="36" spans="1:19" x14ac:dyDescent="0.3">
      <c r="A36" s="251"/>
      <c r="Q36" s="316"/>
      <c r="R36" s="78"/>
      <c r="S36" s="250"/>
    </row>
    <row r="37" spans="1:19" x14ac:dyDescent="0.3">
      <c r="A37" s="251" t="s">
        <v>2</v>
      </c>
      <c r="K37" s="316"/>
      <c r="L37" s="320"/>
      <c r="M37" s="316"/>
      <c r="N37" s="316"/>
      <c r="O37" s="316"/>
      <c r="P37" s="316"/>
      <c r="Q37" s="316"/>
      <c r="R37" s="78"/>
      <c r="S37" s="250"/>
    </row>
    <row r="38" spans="1:19" ht="15.6" customHeight="1" x14ac:dyDescent="0.3">
      <c r="A38" s="251"/>
      <c r="B38" s="321"/>
      <c r="C38" s="321"/>
      <c r="D38" s="321"/>
      <c r="E38" s="321"/>
      <c r="F38" s="321"/>
      <c r="G38" s="321"/>
      <c r="H38" s="321"/>
      <c r="K38" s="342"/>
      <c r="L38" s="342"/>
      <c r="M38" s="342"/>
      <c r="N38" s="342"/>
      <c r="P38" s="316"/>
      <c r="Q38" s="316"/>
      <c r="R38" s="78"/>
      <c r="S38" s="250"/>
    </row>
    <row r="39" spans="1:19" ht="15.6" customHeight="1" x14ac:dyDescent="0.3">
      <c r="A39" s="251"/>
      <c r="B39" s="321"/>
      <c r="C39" s="321"/>
      <c r="D39" s="321"/>
      <c r="E39" s="321"/>
      <c r="F39" s="321"/>
      <c r="G39" s="321"/>
      <c r="H39" s="321"/>
      <c r="I39" s="321"/>
      <c r="K39" s="316"/>
      <c r="L39" s="316"/>
      <c r="M39" s="316"/>
      <c r="N39" s="316"/>
      <c r="O39" s="316"/>
      <c r="P39" s="316"/>
      <c r="Q39" s="316"/>
      <c r="R39" s="78"/>
      <c r="S39" s="250"/>
    </row>
    <row r="40" spans="1:19" x14ac:dyDescent="0.3">
      <c r="A40" s="251"/>
      <c r="K40" s="316"/>
      <c r="L40" s="316"/>
      <c r="M40" s="316"/>
      <c r="N40" s="316"/>
      <c r="O40" s="316"/>
      <c r="P40" s="316"/>
      <c r="R40" s="78"/>
      <c r="S40" s="250"/>
    </row>
    <row r="41" spans="1:19" x14ac:dyDescent="0.3">
      <c r="A41" s="251"/>
      <c r="K41" s="316"/>
      <c r="L41" s="316"/>
      <c r="M41" s="316"/>
      <c r="N41" s="316"/>
      <c r="O41" s="316"/>
      <c r="P41" s="316"/>
      <c r="R41" s="78"/>
      <c r="S41" s="250"/>
    </row>
    <row r="42" spans="1:19" ht="18" x14ac:dyDescent="0.35">
      <c r="A42" s="251"/>
      <c r="B42" s="315"/>
      <c r="C42" s="315"/>
      <c r="D42" s="315"/>
      <c r="E42" s="315"/>
      <c r="F42" s="315"/>
      <c r="G42" s="315"/>
      <c r="H42" s="315"/>
      <c r="I42" s="315"/>
      <c r="K42" s="316"/>
      <c r="L42" s="316"/>
      <c r="M42" s="316"/>
      <c r="N42" s="316"/>
      <c r="O42" s="316"/>
      <c r="P42" s="316"/>
      <c r="R42" s="78"/>
      <c r="S42" s="250"/>
    </row>
    <row r="43" spans="1:19" x14ac:dyDescent="0.3">
      <c r="A43" s="251"/>
      <c r="B43" s="316"/>
      <c r="C43" s="316"/>
      <c r="D43" s="316"/>
      <c r="E43" s="316"/>
      <c r="F43" s="316"/>
      <c r="G43" s="316"/>
      <c r="H43" s="316"/>
      <c r="I43" s="78"/>
      <c r="K43" s="316"/>
      <c r="L43" s="316"/>
      <c r="M43" s="316"/>
      <c r="N43" s="316"/>
      <c r="O43" s="316"/>
      <c r="P43" s="316"/>
      <c r="R43" s="78"/>
      <c r="S43" s="250"/>
    </row>
    <row r="44" spans="1:19" x14ac:dyDescent="0.3">
      <c r="A44" s="251"/>
      <c r="B44" s="316"/>
      <c r="C44" s="316"/>
      <c r="D44" s="316"/>
      <c r="E44" s="316"/>
      <c r="F44" s="316"/>
      <c r="G44" s="316"/>
      <c r="H44" s="316"/>
      <c r="I44" s="78"/>
      <c r="K44" s="316"/>
      <c r="L44" s="316"/>
      <c r="M44" s="316"/>
      <c r="N44" s="316"/>
      <c r="O44" s="316"/>
      <c r="P44" s="316"/>
      <c r="R44" s="78"/>
      <c r="S44" s="250"/>
    </row>
    <row r="45" spans="1:19" x14ac:dyDescent="0.3">
      <c r="A45" s="251"/>
      <c r="B45" s="316"/>
      <c r="C45" s="316"/>
      <c r="D45" s="316"/>
      <c r="E45" s="316"/>
      <c r="F45" s="316"/>
      <c r="G45" s="316"/>
      <c r="H45" s="316"/>
      <c r="I45" s="78"/>
      <c r="K45" s="316"/>
      <c r="L45" s="316"/>
      <c r="M45" s="316"/>
      <c r="N45" s="316"/>
      <c r="O45" s="316"/>
      <c r="P45" s="316"/>
      <c r="R45" s="78"/>
      <c r="S45" s="250"/>
    </row>
    <row r="46" spans="1:19" x14ac:dyDescent="0.3">
      <c r="A46" s="251"/>
      <c r="B46" s="316"/>
      <c r="C46" s="316"/>
      <c r="D46" s="316"/>
      <c r="E46" s="316"/>
      <c r="F46" s="316"/>
      <c r="G46" s="316"/>
      <c r="H46" s="316"/>
      <c r="I46" s="78"/>
      <c r="K46" s="316"/>
      <c r="L46" s="316"/>
      <c r="M46" s="316"/>
      <c r="N46" s="316"/>
      <c r="O46" s="316"/>
      <c r="P46" s="316"/>
      <c r="R46" s="78"/>
      <c r="S46" s="250"/>
    </row>
    <row r="47" spans="1:19" x14ac:dyDescent="0.3">
      <c r="A47" s="251"/>
      <c r="B47" s="316"/>
      <c r="C47" s="316"/>
      <c r="D47" s="316"/>
      <c r="E47" s="316"/>
      <c r="F47" s="316"/>
      <c r="G47" s="316"/>
      <c r="H47" s="316"/>
      <c r="I47" s="78"/>
      <c r="K47" s="316"/>
      <c r="L47" s="316"/>
      <c r="M47" s="316"/>
      <c r="N47" s="316"/>
      <c r="O47" s="316"/>
      <c r="P47" s="316"/>
      <c r="R47" s="78"/>
      <c r="S47" s="250"/>
    </row>
    <row r="48" spans="1:19" x14ac:dyDescent="0.3">
      <c r="A48" s="251"/>
      <c r="B48" s="316"/>
      <c r="C48" s="316"/>
      <c r="D48" s="316"/>
      <c r="E48" s="316"/>
      <c r="F48" s="316"/>
      <c r="G48" s="316"/>
      <c r="H48" s="316"/>
      <c r="I48" s="78"/>
      <c r="K48" s="316"/>
      <c r="L48" s="316"/>
      <c r="M48" s="316"/>
      <c r="N48" s="316"/>
      <c r="O48" s="316"/>
      <c r="P48" s="316"/>
      <c r="R48" s="78"/>
      <c r="S48" s="250"/>
    </row>
    <row r="49" spans="1:19" x14ac:dyDescent="0.3">
      <c r="A49" s="251"/>
      <c r="B49" s="316"/>
      <c r="C49" s="316"/>
      <c r="D49" s="316"/>
      <c r="E49" s="316"/>
      <c r="F49" s="316"/>
      <c r="G49" s="316"/>
      <c r="H49" s="316"/>
      <c r="I49" s="78"/>
      <c r="K49" s="316"/>
      <c r="L49" s="316"/>
      <c r="M49" s="316"/>
      <c r="N49" s="316"/>
      <c r="O49" s="316"/>
      <c r="P49" s="316"/>
      <c r="R49" s="78"/>
      <c r="S49" s="250"/>
    </row>
    <row r="50" spans="1:19" x14ac:dyDescent="0.3">
      <c r="A50" s="251"/>
      <c r="B50" s="316"/>
      <c r="C50" s="316"/>
      <c r="D50" s="316"/>
      <c r="E50" s="316"/>
      <c r="F50" s="316"/>
      <c r="G50" s="316"/>
      <c r="H50" s="316"/>
      <c r="I50" s="78"/>
      <c r="K50" s="316"/>
      <c r="L50" s="316"/>
      <c r="M50" s="316"/>
      <c r="N50" s="316"/>
      <c r="O50" s="316"/>
      <c r="P50" s="316"/>
      <c r="R50" s="78"/>
      <c r="S50" s="250"/>
    </row>
    <row r="51" spans="1:19" x14ac:dyDescent="0.3">
      <c r="A51" s="251"/>
      <c r="B51" s="316"/>
      <c r="C51" s="316"/>
      <c r="D51" s="316"/>
      <c r="E51" s="316"/>
      <c r="F51" s="316"/>
      <c r="G51" s="316"/>
      <c r="H51" s="316"/>
      <c r="I51" s="78"/>
      <c r="K51" s="316"/>
      <c r="L51" s="316"/>
      <c r="M51" s="316"/>
      <c r="N51" s="316"/>
      <c r="O51" s="316"/>
      <c r="P51" s="316"/>
      <c r="R51" s="78"/>
      <c r="S51" s="250"/>
    </row>
    <row r="52" spans="1:19" x14ac:dyDescent="0.3">
      <c r="A52" s="251"/>
      <c r="B52" s="316"/>
      <c r="C52" s="316"/>
      <c r="D52" s="316"/>
      <c r="E52" s="316"/>
      <c r="F52" s="316"/>
      <c r="G52" s="316"/>
      <c r="H52" s="316"/>
      <c r="I52" s="78"/>
      <c r="K52" s="316"/>
      <c r="L52" s="316"/>
      <c r="M52" s="316"/>
      <c r="N52" s="316"/>
      <c r="O52" s="316"/>
      <c r="P52" s="316"/>
      <c r="R52" s="78"/>
      <c r="S52" s="250"/>
    </row>
    <row r="53" spans="1:19" x14ac:dyDescent="0.3">
      <c r="A53" s="251"/>
      <c r="B53" s="316"/>
      <c r="C53" s="316"/>
      <c r="D53" s="316"/>
      <c r="E53" s="316"/>
      <c r="F53" s="316"/>
      <c r="G53" s="316"/>
      <c r="H53" s="316"/>
      <c r="I53" s="78"/>
      <c r="K53" s="316"/>
      <c r="L53" s="316"/>
      <c r="M53" s="316"/>
      <c r="N53" s="316"/>
      <c r="O53" s="316"/>
      <c r="P53" s="316"/>
      <c r="R53" s="78"/>
      <c r="S53" s="250"/>
    </row>
    <row r="54" spans="1:19" x14ac:dyDescent="0.3">
      <c r="A54" s="251"/>
      <c r="B54" s="316"/>
      <c r="C54" s="316"/>
      <c r="D54" s="316"/>
      <c r="E54" s="316"/>
      <c r="F54" s="316"/>
      <c r="G54" s="316"/>
      <c r="H54" s="316"/>
      <c r="I54" s="78"/>
      <c r="K54" s="316"/>
      <c r="L54" s="316"/>
      <c r="M54" s="316"/>
      <c r="N54" s="316"/>
      <c r="O54" s="316"/>
      <c r="P54" s="316"/>
      <c r="R54" s="78"/>
      <c r="S54" s="250"/>
    </row>
    <row r="55" spans="1:19" x14ac:dyDescent="0.3">
      <c r="A55" s="251"/>
      <c r="B55" s="316"/>
      <c r="C55" s="316"/>
      <c r="D55" s="316"/>
      <c r="E55" s="316"/>
      <c r="F55" s="316"/>
      <c r="G55" s="316"/>
      <c r="H55" s="316"/>
      <c r="I55" s="78"/>
      <c r="K55" s="316"/>
      <c r="L55" s="316"/>
      <c r="M55" s="316"/>
      <c r="N55" s="316"/>
      <c r="O55" s="316"/>
      <c r="P55" s="316"/>
      <c r="R55" s="78"/>
      <c r="S55" s="250"/>
    </row>
    <row r="56" spans="1:19" x14ac:dyDescent="0.3">
      <c r="A56" s="251"/>
      <c r="S56" s="250"/>
    </row>
    <row r="57" spans="1:19" x14ac:dyDescent="0.3">
      <c r="A57" s="251"/>
      <c r="S57" s="250"/>
    </row>
    <row r="58" spans="1:19" x14ac:dyDescent="0.3">
      <c r="A58" s="251"/>
      <c r="S58" s="250"/>
    </row>
    <row r="59" spans="1:19" x14ac:dyDescent="0.3">
      <c r="A59" s="251"/>
      <c r="S59" s="250"/>
    </row>
    <row r="60" spans="1:19" x14ac:dyDescent="0.3">
      <c r="A60" s="251"/>
      <c r="S60" s="250"/>
    </row>
    <row r="61" spans="1:19" x14ac:dyDescent="0.3">
      <c r="A61" s="251"/>
      <c r="S61" s="250"/>
    </row>
    <row r="62" spans="1:19" x14ac:dyDescent="0.3">
      <c r="A62" s="251"/>
      <c r="S62" s="250"/>
    </row>
    <row r="63" spans="1:19" x14ac:dyDescent="0.3">
      <c r="A63" s="251"/>
      <c r="S63" s="250"/>
    </row>
    <row r="64" spans="1:19" x14ac:dyDescent="0.3">
      <c r="A64" s="251"/>
      <c r="S64" s="250"/>
    </row>
    <row r="65" spans="1:19" x14ac:dyDescent="0.3">
      <c r="A65" s="251"/>
      <c r="S65" s="250"/>
    </row>
    <row r="66" spans="1:19" x14ac:dyDescent="0.3">
      <c r="A66" s="251"/>
      <c r="S66" s="250"/>
    </row>
    <row r="67" spans="1:19" x14ac:dyDescent="0.3">
      <c r="A67" s="251"/>
      <c r="S67" s="250"/>
    </row>
    <row r="68" spans="1:19" x14ac:dyDescent="0.3">
      <c r="A68" s="251"/>
      <c r="S68" s="250"/>
    </row>
    <row r="69" spans="1:19" x14ac:dyDescent="0.3">
      <c r="A69" s="251"/>
      <c r="S69" s="250"/>
    </row>
    <row r="70" spans="1:19" x14ac:dyDescent="0.3">
      <c r="A70" s="251"/>
      <c r="S70" s="250"/>
    </row>
    <row r="71" spans="1:19" x14ac:dyDescent="0.3">
      <c r="A71" s="251"/>
      <c r="S71" s="250"/>
    </row>
    <row r="72" spans="1:19" x14ac:dyDescent="0.3">
      <c r="A72" s="251"/>
      <c r="S72" s="250"/>
    </row>
    <row r="73" spans="1:19" x14ac:dyDescent="0.3">
      <c r="A73" s="251"/>
      <c r="S73" s="250"/>
    </row>
    <row r="74" spans="1:19" x14ac:dyDescent="0.3">
      <c r="A74" s="251"/>
      <c r="S74" s="250"/>
    </row>
    <row r="75" spans="1:19" x14ac:dyDescent="0.3">
      <c r="A75" s="251"/>
      <c r="S75" s="250"/>
    </row>
    <row r="76" spans="1:19" x14ac:dyDescent="0.3">
      <c r="A76" s="251"/>
      <c r="S76" s="250"/>
    </row>
    <row r="77" spans="1:19" x14ac:dyDescent="0.3">
      <c r="A77" s="322"/>
      <c r="B77" s="252"/>
      <c r="C77" s="252"/>
      <c r="D77" s="252"/>
      <c r="E77" s="252"/>
      <c r="F77" s="252"/>
      <c r="G77" s="252"/>
      <c r="H77" s="252"/>
      <c r="I77" s="252"/>
      <c r="J77" s="252"/>
      <c r="K77" s="252"/>
      <c r="L77" s="252"/>
      <c r="M77" s="252"/>
      <c r="N77" s="252"/>
      <c r="O77" s="252"/>
      <c r="P77" s="252"/>
      <c r="Q77" s="252"/>
      <c r="R77" s="252"/>
      <c r="S77" s="253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67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>
        <f>'COST SUMMARY'!E38</f>
        <v>1154030.8601850001</v>
      </c>
      <c r="D5" s="18">
        <f>C5/$C$11</f>
        <v>0.33015513292041687</v>
      </c>
    </row>
    <row r="6" spans="1:6" x14ac:dyDescent="0.25">
      <c r="B6" s="15" t="s">
        <v>7</v>
      </c>
      <c r="C6" s="22">
        <f>'COST SUMMARY'!D38</f>
        <v>1539327.0456429285</v>
      </c>
      <c r="D6" s="18">
        <f t="shared" ref="D6:D10" si="0">C6/$C$11</f>
        <v>0.44038399915992066</v>
      </c>
      <c r="E6" s="16" t="s">
        <v>4</v>
      </c>
      <c r="F6" s="16" t="s">
        <v>8</v>
      </c>
    </row>
    <row r="7" spans="1:6" x14ac:dyDescent="0.25">
      <c r="B7" s="15" t="s">
        <v>9</v>
      </c>
      <c r="C7" s="22">
        <f>'COST SUMMARY'!E39</f>
        <v>77066.180843154318</v>
      </c>
      <c r="D7" s="18">
        <f>C7/$C$11</f>
        <v>2.2047759776425441E-2</v>
      </c>
      <c r="E7" s="15" t="s">
        <v>9</v>
      </c>
      <c r="F7" s="19">
        <f>C7/C5</f>
        <v>6.6780000000000006E-2</v>
      </c>
    </row>
    <row r="8" spans="1:6" x14ac:dyDescent="0.25">
      <c r="B8" s="15" t="s">
        <v>10</v>
      </c>
      <c r="C8" s="22">
        <f>'COST SUMMARY'!E40</f>
        <v>288507.71504625003</v>
      </c>
      <c r="D8" s="18">
        <f>C8/$C$11</f>
        <v>8.2538783230104218E-2</v>
      </c>
      <c r="E8" s="15" t="s">
        <v>10</v>
      </c>
      <c r="F8" s="19">
        <f>C8/C5</f>
        <v>0.25</v>
      </c>
    </row>
    <row r="9" spans="1:6" x14ac:dyDescent="0.25">
      <c r="B9" s="15" t="s">
        <v>11</v>
      </c>
      <c r="C9" s="22">
        <f>'COST SUMMARY'!D41</f>
        <v>384831.76141073211</v>
      </c>
      <c r="D9" s="18">
        <f t="shared" si="0"/>
        <v>0.11009599978998016</v>
      </c>
      <c r="E9" s="15" t="s">
        <v>11</v>
      </c>
      <c r="F9" s="19">
        <f>C9/C6</f>
        <v>0.25</v>
      </c>
    </row>
    <row r="10" spans="1:6" x14ac:dyDescent="0.25">
      <c r="B10" s="15" t="s">
        <v>12</v>
      </c>
      <c r="C10" s="22">
        <f>'COST SUMMARY'!F42</f>
        <v>51656.453446920983</v>
      </c>
      <c r="D10" s="18">
        <f t="shared" si="0"/>
        <v>1.4778325123152712E-2</v>
      </c>
      <c r="E10" s="15" t="s">
        <v>12</v>
      </c>
      <c r="F10" s="19">
        <f>C10/SUM(C4:C9)</f>
        <v>1.5000000000000003E-2</v>
      </c>
    </row>
    <row r="11" spans="1:6" x14ac:dyDescent="0.25">
      <c r="C11" s="22">
        <f>SUM(C5:C10)</f>
        <v>3495420.0165749858</v>
      </c>
      <c r="E11" s="15" t="s">
        <v>13</v>
      </c>
      <c r="F11" s="18">
        <f>'COST SUMMARY'!L11</f>
        <v>0.05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94"/>
  <sheetViews>
    <sheetView view="pageBreakPreview" zoomScale="60" zoomScaleNormal="55" workbookViewId="0">
      <selection activeCell="E10" sqref="E10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98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99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65" t="s">
        <v>14</v>
      </c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7"/>
      <c r="R1" s="1"/>
      <c r="S1" s="1"/>
    </row>
    <row r="2" spans="1:20" s="39" customFormat="1" ht="34.950000000000003" customHeight="1" x14ac:dyDescent="0.2">
      <c r="A2" s="368"/>
      <c r="B2" s="369"/>
      <c r="C2" s="369"/>
      <c r="D2" s="369"/>
      <c r="E2" s="369"/>
      <c r="F2" s="369"/>
      <c r="G2" s="369"/>
      <c r="H2" s="369"/>
      <c r="I2" s="369"/>
      <c r="J2" s="369"/>
      <c r="K2" s="369"/>
      <c r="L2" s="369"/>
      <c r="M2" s="369"/>
      <c r="N2" s="369"/>
      <c r="O2" s="369"/>
      <c r="P2" s="369"/>
      <c r="Q2" s="370"/>
      <c r="R2" s="1"/>
      <c r="S2" s="1"/>
      <c r="T2" s="1"/>
    </row>
    <row r="3" spans="1:20" x14ac:dyDescent="0.25">
      <c r="A3" s="79"/>
      <c r="B3" s="147"/>
      <c r="C3" s="147"/>
      <c r="D3" s="254"/>
      <c r="E3" s="121"/>
      <c r="F3" s="121"/>
      <c r="G3" s="121"/>
      <c r="H3" s="147"/>
      <c r="I3" s="147"/>
      <c r="J3" s="255"/>
      <c r="K3" s="255"/>
      <c r="L3" s="255"/>
      <c r="M3" s="255"/>
      <c r="N3" s="255"/>
      <c r="O3" s="255"/>
      <c r="P3" s="255"/>
      <c r="Q3" s="80"/>
      <c r="R3" s="1"/>
      <c r="S3" s="1"/>
    </row>
    <row r="4" spans="1:20" ht="21" x14ac:dyDescent="0.4">
      <c r="A4" s="79"/>
      <c r="B4" s="147"/>
      <c r="C4" s="256" t="s">
        <v>15</v>
      </c>
      <c r="D4" s="133">
        <f>'BASE BID'!K4</f>
        <v>0</v>
      </c>
      <c r="E4" s="121"/>
      <c r="F4" s="121"/>
      <c r="G4" s="121"/>
      <c r="H4" s="147"/>
      <c r="I4" s="147"/>
      <c r="J4" s="119"/>
      <c r="K4" s="256" t="s">
        <v>16</v>
      </c>
      <c r="L4" s="257">
        <f>'BASE BID'!K7</f>
        <v>0</v>
      </c>
      <c r="M4" s="119"/>
      <c r="N4" s="119"/>
      <c r="O4" s="119"/>
      <c r="P4" s="119"/>
      <c r="Q4" s="81"/>
      <c r="R4" s="1"/>
      <c r="S4" s="1"/>
    </row>
    <row r="5" spans="1:20" ht="21" x14ac:dyDescent="0.4">
      <c r="A5" s="79"/>
      <c r="B5" s="147"/>
      <c r="C5" s="256" t="s">
        <v>17</v>
      </c>
      <c r="D5" s="258">
        <f>'BASE BID'!K5</f>
        <v>0</v>
      </c>
      <c r="E5" s="121"/>
      <c r="F5" s="121"/>
      <c r="G5" s="121"/>
      <c r="H5" s="147"/>
      <c r="I5" s="147"/>
      <c r="J5" s="119"/>
      <c r="K5" s="256" t="s">
        <v>18</v>
      </c>
      <c r="L5" s="259" t="s">
        <v>798</v>
      </c>
      <c r="M5" s="259"/>
      <c r="N5" s="259"/>
      <c r="O5" s="259"/>
      <c r="P5" s="259"/>
      <c r="Q5" s="81"/>
      <c r="R5" s="1"/>
      <c r="S5" s="1"/>
    </row>
    <row r="6" spans="1:20" ht="20.25" customHeight="1" x14ac:dyDescent="0.4">
      <c r="A6" s="79"/>
      <c r="B6" s="147"/>
      <c r="C6" s="260" t="s">
        <v>19</v>
      </c>
      <c r="D6" s="372">
        <f>'BASE BID'!K6</f>
        <v>0</v>
      </c>
      <c r="E6" s="372"/>
      <c r="F6" s="372"/>
      <c r="G6" s="372"/>
      <c r="H6" s="372"/>
      <c r="I6" s="372"/>
      <c r="J6" s="119"/>
      <c r="K6" s="70" t="s">
        <v>20</v>
      </c>
      <c r="L6" s="82">
        <f>D10</f>
        <v>3495420.0165749867</v>
      </c>
      <c r="M6" s="259"/>
      <c r="N6" s="259"/>
      <c r="O6" s="259"/>
      <c r="P6" s="259"/>
      <c r="Q6" s="81"/>
      <c r="R6" s="1"/>
      <c r="S6" s="1"/>
    </row>
    <row r="7" spans="1:20" ht="21" x14ac:dyDescent="0.4">
      <c r="A7" s="79"/>
      <c r="B7" s="147"/>
      <c r="C7" s="256"/>
      <c r="D7" s="372"/>
      <c r="E7" s="372"/>
      <c r="F7" s="372"/>
      <c r="G7" s="372"/>
      <c r="H7" s="372"/>
      <c r="I7" s="372"/>
      <c r="J7" s="119"/>
      <c r="K7" s="119"/>
      <c r="L7" s="119"/>
      <c r="M7" s="119"/>
      <c r="N7" s="119"/>
      <c r="O7" s="119"/>
      <c r="P7" s="119"/>
      <c r="Q7" s="80"/>
      <c r="R7" s="1"/>
      <c r="S7" s="1"/>
    </row>
    <row r="8" spans="1:20" ht="16.5" customHeight="1" x14ac:dyDescent="0.25">
      <c r="A8" s="79"/>
      <c r="B8" s="147"/>
      <c r="C8" s="147"/>
      <c r="D8" s="254"/>
      <c r="E8" s="121"/>
      <c r="F8" s="121"/>
      <c r="G8" s="121"/>
      <c r="H8" s="147"/>
      <c r="I8" s="147"/>
      <c r="J8" s="255"/>
      <c r="K8" s="255"/>
      <c r="L8" s="255"/>
      <c r="M8" s="255"/>
      <c r="N8" s="255"/>
      <c r="O8" s="119"/>
      <c r="P8" s="119"/>
      <c r="Q8" s="80"/>
      <c r="R8" s="1"/>
      <c r="S8" s="1"/>
    </row>
    <row r="9" spans="1:20" ht="49.2" customHeight="1" x14ac:dyDescent="0.25">
      <c r="A9" s="79"/>
      <c r="B9" s="364" t="s">
        <v>21</v>
      </c>
      <c r="C9" s="364"/>
      <c r="D9" s="275" t="s">
        <v>22</v>
      </c>
      <c r="E9" s="261"/>
      <c r="F9" s="121"/>
      <c r="G9" s="121"/>
      <c r="H9" s="119"/>
      <c r="I9" s="119"/>
      <c r="J9" s="373" t="s">
        <v>23</v>
      </c>
      <c r="K9" s="373"/>
      <c r="L9" s="373"/>
      <c r="M9" s="262"/>
      <c r="N9" s="262"/>
      <c r="O9" s="119"/>
      <c r="P9" s="119"/>
      <c r="Q9" s="80"/>
      <c r="R9" s="1"/>
      <c r="S9" s="1"/>
    </row>
    <row r="10" spans="1:20" s="83" customFormat="1" ht="24" customHeight="1" x14ac:dyDescent="0.25">
      <c r="A10" s="84"/>
      <c r="B10" s="374" t="s">
        <v>24</v>
      </c>
      <c r="C10" s="374"/>
      <c r="D10" s="276">
        <f>'BASE BID'!E9</f>
        <v>3495420.0165749867</v>
      </c>
      <c r="E10" s="263"/>
      <c r="F10" s="264"/>
      <c r="G10" s="265"/>
      <c r="H10" s="265"/>
      <c r="I10" s="265"/>
      <c r="J10" s="373"/>
      <c r="K10" s="373"/>
      <c r="L10" s="373"/>
      <c r="M10" s="264"/>
      <c r="N10" s="264"/>
      <c r="O10" s="119"/>
      <c r="P10" s="119"/>
      <c r="Q10" s="80"/>
      <c r="R10" s="1"/>
      <c r="S10" s="1"/>
      <c r="T10" s="1"/>
    </row>
    <row r="11" spans="1:20" s="83" customFormat="1" ht="29.4" customHeight="1" x14ac:dyDescent="0.25">
      <c r="A11" s="84"/>
      <c r="B11" s="371" t="s">
        <v>25</v>
      </c>
      <c r="C11" s="371"/>
      <c r="D11" s="371"/>
      <c r="E11" s="261"/>
      <c r="F11" s="265"/>
      <c r="G11" s="265"/>
      <c r="H11" s="265"/>
      <c r="I11" s="265"/>
      <c r="J11" s="375" t="s">
        <v>26</v>
      </c>
      <c r="K11" s="375"/>
      <c r="L11" s="277">
        <v>0.05</v>
      </c>
      <c r="M11" s="264"/>
      <c r="N11" s="264"/>
      <c r="O11" s="119"/>
      <c r="P11" s="119"/>
      <c r="Q11" s="80"/>
      <c r="R11" s="1"/>
      <c r="S11" s="1"/>
      <c r="T11" s="1"/>
    </row>
    <row r="12" spans="1:20" s="83" customFormat="1" ht="29.4" customHeight="1" x14ac:dyDescent="0.25">
      <c r="A12" s="84"/>
      <c r="B12" s="362"/>
      <c r="C12" s="362"/>
      <c r="D12" s="85"/>
      <c r="E12" s="261"/>
      <c r="F12" s="266"/>
      <c r="G12" s="266"/>
      <c r="H12" s="267"/>
      <c r="I12" s="267"/>
      <c r="J12" s="267"/>
      <c r="K12" s="267"/>
      <c r="L12" s="267"/>
      <c r="M12" s="267"/>
      <c r="N12" s="268"/>
      <c r="O12" s="119"/>
      <c r="P12" s="119"/>
      <c r="Q12" s="80"/>
      <c r="R12" s="1"/>
      <c r="S12" s="1"/>
      <c r="T12" s="1"/>
    </row>
    <row r="13" spans="1:20" s="83" customFormat="1" ht="25.8" x14ac:dyDescent="0.25">
      <c r="A13" s="86"/>
      <c r="B13" s="363" t="s">
        <v>27</v>
      </c>
      <c r="C13" s="363"/>
      <c r="D13" s="363"/>
      <c r="E13" s="363"/>
      <c r="F13" s="363"/>
      <c r="G13" s="363"/>
      <c r="H13" s="267"/>
      <c r="I13" s="267"/>
      <c r="J13" s="267"/>
      <c r="K13" s="267"/>
      <c r="L13" s="267"/>
      <c r="M13" s="267"/>
      <c r="N13" s="268"/>
      <c r="O13" s="119"/>
      <c r="P13" s="119"/>
      <c r="Q13" s="80"/>
      <c r="R13" s="1"/>
      <c r="S13" s="1"/>
      <c r="T13" s="1"/>
    </row>
    <row r="14" spans="1:20" ht="30" customHeight="1" x14ac:dyDescent="0.25">
      <c r="A14" s="79"/>
      <c r="B14" s="362"/>
      <c r="C14" s="362"/>
      <c r="D14" s="87"/>
      <c r="E14" s="88"/>
      <c r="F14" s="269"/>
      <c r="G14" s="269"/>
      <c r="H14" s="147"/>
      <c r="I14" s="147"/>
      <c r="J14" s="270"/>
      <c r="K14" s="270"/>
      <c r="L14" s="270"/>
      <c r="M14" s="119"/>
      <c r="N14" s="119"/>
      <c r="O14" s="119"/>
      <c r="P14" s="119"/>
      <c r="Q14" s="80"/>
      <c r="R14" s="1"/>
      <c r="S14" s="1"/>
    </row>
    <row r="15" spans="1:20" s="83" customFormat="1" ht="29.4" customHeight="1" x14ac:dyDescent="0.25">
      <c r="A15" s="86"/>
      <c r="B15" s="271"/>
      <c r="C15" s="271"/>
      <c r="D15" s="89"/>
      <c r="E15" s="272"/>
      <c r="F15" s="272"/>
      <c r="G15" s="269"/>
      <c r="H15" s="267"/>
      <c r="I15" s="267"/>
      <c r="J15" s="360" t="s">
        <v>28</v>
      </c>
      <c r="K15" s="360"/>
      <c r="L15" s="360"/>
      <c r="M15" s="267"/>
      <c r="N15" s="268"/>
      <c r="O15" s="119"/>
      <c r="P15" s="119"/>
      <c r="Q15" s="80"/>
      <c r="R15" s="1"/>
      <c r="S15" s="1"/>
      <c r="T15" s="1"/>
    </row>
    <row r="16" spans="1:20" ht="18" x14ac:dyDescent="0.25">
      <c r="A16" s="79"/>
      <c r="B16" s="273"/>
      <c r="C16" s="273"/>
      <c r="D16" s="273"/>
      <c r="E16" s="273"/>
      <c r="F16" s="273"/>
      <c r="G16" s="273"/>
      <c r="H16" s="147"/>
      <c r="I16" s="147"/>
      <c r="J16" s="360"/>
      <c r="K16" s="360"/>
      <c r="L16" s="360"/>
      <c r="M16" s="119"/>
      <c r="N16" s="119"/>
      <c r="O16" s="119"/>
      <c r="P16" s="119"/>
      <c r="Q16" s="80"/>
      <c r="R16" s="1"/>
      <c r="S16" s="1"/>
    </row>
    <row r="17" spans="1:19" ht="24" customHeight="1" x14ac:dyDescent="0.25">
      <c r="A17" s="79"/>
      <c r="B17" s="364" t="s">
        <v>29</v>
      </c>
      <c r="C17" s="364"/>
      <c r="D17" s="364"/>
      <c r="E17" s="364"/>
      <c r="F17" s="364"/>
      <c r="G17" s="364"/>
      <c r="H17" s="147"/>
      <c r="I17" s="147"/>
      <c r="J17" s="361" t="s">
        <v>30</v>
      </c>
      <c r="K17" s="361"/>
      <c r="L17" s="361"/>
      <c r="M17" s="378" t="s">
        <v>31</v>
      </c>
      <c r="N17" s="119"/>
      <c r="O17" s="119"/>
      <c r="P17" s="119"/>
      <c r="Q17" s="80"/>
      <c r="R17" s="1"/>
      <c r="S17" s="1"/>
    </row>
    <row r="18" spans="1:19" ht="25.5" customHeight="1" x14ac:dyDescent="0.25">
      <c r="A18" s="79"/>
      <c r="B18" s="364"/>
      <c r="C18" s="364"/>
      <c r="D18" s="364"/>
      <c r="E18" s="364"/>
      <c r="F18" s="364"/>
      <c r="G18" s="364"/>
      <c r="H18" s="147"/>
      <c r="I18" s="147"/>
      <c r="J18" s="361"/>
      <c r="K18" s="361"/>
      <c r="L18" s="361"/>
      <c r="M18" s="378"/>
      <c r="N18" s="119"/>
      <c r="O18" s="119"/>
      <c r="P18" s="119"/>
      <c r="Q18" s="119"/>
      <c r="R18" s="376" t="s">
        <v>32</v>
      </c>
      <c r="S18" s="1"/>
    </row>
    <row r="19" spans="1:19" ht="43.35" customHeight="1" x14ac:dyDescent="0.25">
      <c r="A19" s="79"/>
      <c r="B19" s="278" t="s">
        <v>33</v>
      </c>
      <c r="C19" s="279" t="s">
        <v>34</v>
      </c>
      <c r="D19" s="280" t="s">
        <v>35</v>
      </c>
      <c r="E19" s="278" t="s">
        <v>36</v>
      </c>
      <c r="F19" s="280" t="s">
        <v>37</v>
      </c>
      <c r="G19" s="281" t="s">
        <v>38</v>
      </c>
      <c r="H19" s="147"/>
      <c r="I19" s="147"/>
      <c r="J19" s="297" t="s">
        <v>39</v>
      </c>
      <c r="K19" s="298" t="s">
        <v>40</v>
      </c>
      <c r="L19" s="298" t="s">
        <v>41</v>
      </c>
      <c r="M19" s="298" t="s">
        <v>42</v>
      </c>
      <c r="N19" s="377" t="s">
        <v>43</v>
      </c>
      <c r="O19" s="377"/>
      <c r="P19" s="377"/>
      <c r="Q19" s="119"/>
      <c r="R19" s="376"/>
      <c r="S19" s="1"/>
    </row>
    <row r="20" spans="1:19" ht="16.350000000000001" customHeight="1" x14ac:dyDescent="0.25">
      <c r="A20" s="79"/>
      <c r="B20" s="8" t="s">
        <v>44</v>
      </c>
      <c r="C20" s="66" t="s">
        <v>45</v>
      </c>
      <c r="D20" s="71">
        <f>SUMIF('BASE BID'!D:D, B20,'BASE BID'!N:N)</f>
        <v>443549.6897915685</v>
      </c>
      <c r="E20" s="71">
        <f>SUMIF('BASE BID'!D:D, B20, 'BASE BID'!P:P)</f>
        <v>0</v>
      </c>
      <c r="F20" s="282">
        <f>SUMIF('BASE BID'!D:D, B20, 'BASE BID'!Q:Q)</f>
        <v>443549.6897915685</v>
      </c>
      <c r="G20" s="283">
        <f t="shared" ref="G20:G37" si="0">F20/$F$38</f>
        <v>0.16468278828885269</v>
      </c>
      <c r="H20" s="147"/>
      <c r="I20" s="147"/>
      <c r="J20" s="299">
        <f>((D20*(1+$G$41))+(E20*(1+$G$39+$G$40)))*(1+$G$42)</f>
        <v>562753.66892305238</v>
      </c>
      <c r="K20" s="299">
        <f t="shared" ref="K20:K21" si="1">IF(R20="",J20,R20*(1+L$11))</f>
        <v>0</v>
      </c>
      <c r="L20" s="300">
        <f>J20-K20</f>
        <v>562753.66892305238</v>
      </c>
      <c r="M20" s="300"/>
      <c r="N20" s="305"/>
      <c r="O20" s="305"/>
      <c r="P20" s="305"/>
      <c r="Q20" s="119"/>
      <c r="R20" s="306">
        <v>0</v>
      </c>
      <c r="S20" s="1"/>
    </row>
    <row r="21" spans="1:19" x14ac:dyDescent="0.25">
      <c r="A21" s="79"/>
      <c r="B21" s="8" t="s">
        <v>47</v>
      </c>
      <c r="C21" s="66" t="s">
        <v>48</v>
      </c>
      <c r="D21" s="71">
        <f>SUMIF('BASE BID'!D:D, B21,'BASE BID'!N:N)</f>
        <v>0</v>
      </c>
      <c r="E21" s="71">
        <f>SUMIF('BASE BID'!D:D, B21, 'BASE BID'!P:P)</f>
        <v>0</v>
      </c>
      <c r="F21" s="282">
        <f>SUMIF('BASE BID'!D:D, B21, 'BASE BID'!Q:Q)</f>
        <v>0</v>
      </c>
      <c r="G21" s="283">
        <f t="shared" si="0"/>
        <v>0</v>
      </c>
      <c r="H21" s="147"/>
      <c r="I21" s="147"/>
      <c r="J21" s="299">
        <f>((D21*(1+$G$41))+(E21*(1+$G$39+$G$40)))*(1+$G$42)</f>
        <v>0</v>
      </c>
      <c r="K21" s="299">
        <f t="shared" si="1"/>
        <v>0</v>
      </c>
      <c r="L21" s="300">
        <f t="shared" ref="L21" si="2">J21-K21</f>
        <v>0</v>
      </c>
      <c r="M21" s="300"/>
      <c r="N21" s="305"/>
      <c r="O21" s="305"/>
      <c r="P21" s="305"/>
      <c r="Q21" s="119"/>
      <c r="R21" s="306">
        <v>0</v>
      </c>
      <c r="S21" s="1"/>
    </row>
    <row r="22" spans="1:19" x14ac:dyDescent="0.25">
      <c r="A22" s="79"/>
      <c r="B22" s="8" t="s">
        <v>50</v>
      </c>
      <c r="C22" s="66" t="s">
        <v>768</v>
      </c>
      <c r="D22" s="71">
        <f>SUMIF('BASE BID'!D:D, B22,'BASE BID'!N:N)</f>
        <v>0</v>
      </c>
      <c r="E22" s="71">
        <f>SUMIF('BASE BID'!D:D, B22, 'BASE BID'!P:P)</f>
        <v>0</v>
      </c>
      <c r="F22" s="282">
        <f>SUMIF('BASE BID'!D:D, B22, 'BASE BID'!Q:Q)</f>
        <v>0</v>
      </c>
      <c r="G22" s="283">
        <f t="shared" si="0"/>
        <v>0</v>
      </c>
      <c r="H22" s="147"/>
      <c r="I22" s="147"/>
      <c r="J22" s="299">
        <f t="shared" ref="J22:J37" si="3">((D22*(1+$G$41))+(E22*(1+$G$39+$G$40)))*(1+$G$42)</f>
        <v>0</v>
      </c>
      <c r="K22" s="299">
        <v>0</v>
      </c>
      <c r="L22" s="300">
        <f t="shared" ref="L22:L37" si="4">J22-K22</f>
        <v>0</v>
      </c>
      <c r="M22" s="300"/>
      <c r="N22" s="305"/>
      <c r="O22" s="305"/>
      <c r="P22" s="305"/>
      <c r="Q22" s="119"/>
      <c r="R22" s="306">
        <v>0</v>
      </c>
      <c r="S22" s="1"/>
    </row>
    <row r="23" spans="1:19" x14ac:dyDescent="0.25">
      <c r="A23" s="79"/>
      <c r="B23" s="8" t="s">
        <v>51</v>
      </c>
      <c r="C23" s="66" t="s">
        <v>52</v>
      </c>
      <c r="D23" s="71">
        <f>SUMIF('BASE BID'!D:D, B23,'BASE BID'!N:N)</f>
        <v>0</v>
      </c>
      <c r="E23" s="71">
        <f>SUMIF('BASE BID'!D:D, B23, 'BASE BID'!P:P)</f>
        <v>0</v>
      </c>
      <c r="F23" s="282">
        <f>SUMIF('BASE BID'!D:D, B23, 'BASE BID'!Q:Q)</f>
        <v>0</v>
      </c>
      <c r="G23" s="283">
        <f t="shared" si="0"/>
        <v>0</v>
      </c>
      <c r="H23" s="147"/>
      <c r="I23" s="147"/>
      <c r="J23" s="299">
        <f t="shared" si="3"/>
        <v>0</v>
      </c>
      <c r="K23" s="299">
        <v>0</v>
      </c>
      <c r="L23" s="300">
        <f t="shared" si="4"/>
        <v>0</v>
      </c>
      <c r="M23" s="300"/>
      <c r="N23" s="305"/>
      <c r="O23" s="305"/>
      <c r="P23" s="305"/>
      <c r="Q23" s="119"/>
      <c r="R23" s="306">
        <v>0</v>
      </c>
      <c r="S23" s="1"/>
    </row>
    <row r="24" spans="1:19" x14ac:dyDescent="0.25">
      <c r="A24" s="79"/>
      <c r="B24" s="8" t="s">
        <v>53</v>
      </c>
      <c r="C24" s="66" t="s">
        <v>54</v>
      </c>
      <c r="D24" s="71">
        <f>SUMIF('BASE BID'!D:D, B24,'BASE BID'!N:N)</f>
        <v>1095777.3558513599</v>
      </c>
      <c r="E24" s="71">
        <f>SUMIF('BASE BID'!D:D, B24, 'BASE BID'!P:P)</f>
        <v>1154030.8601850001</v>
      </c>
      <c r="F24" s="282">
        <f>SUMIF('BASE BID'!D:D, B24, 'BASE BID'!Q:Q)</f>
        <v>2249808.2160363607</v>
      </c>
      <c r="G24" s="283">
        <f t="shared" si="0"/>
        <v>0.83531721171114726</v>
      </c>
      <c r="H24" s="147"/>
      <c r="I24" s="147"/>
      <c r="J24" s="299">
        <f t="shared" si="3"/>
        <v>2932666.3476519333</v>
      </c>
      <c r="K24" s="299">
        <v>0</v>
      </c>
      <c r="L24" s="300">
        <f t="shared" si="4"/>
        <v>2932666.3476519333</v>
      </c>
      <c r="M24" s="300"/>
      <c r="N24" s="305"/>
      <c r="O24" s="305"/>
      <c r="P24" s="305"/>
      <c r="Q24" s="119"/>
      <c r="R24" s="306">
        <v>0</v>
      </c>
      <c r="S24" s="1"/>
    </row>
    <row r="25" spans="1:19" x14ac:dyDescent="0.25">
      <c r="A25" s="79"/>
      <c r="B25" s="8" t="s">
        <v>55</v>
      </c>
      <c r="C25" s="66" t="s">
        <v>56</v>
      </c>
      <c r="D25" s="71">
        <f>SUMIF('BASE BID'!D:D, B25,'BASE BID'!N:N)</f>
        <v>0</v>
      </c>
      <c r="E25" s="71">
        <f>SUMIF('BASE BID'!D:D, B25, 'BASE BID'!P:P)</f>
        <v>0</v>
      </c>
      <c r="F25" s="282">
        <f>SUMIF('BASE BID'!D:D, B25, 'BASE BID'!Q:Q)</f>
        <v>0</v>
      </c>
      <c r="G25" s="283">
        <f t="shared" si="0"/>
        <v>0</v>
      </c>
      <c r="H25" s="147"/>
      <c r="I25" s="147"/>
      <c r="J25" s="299">
        <f t="shared" si="3"/>
        <v>0</v>
      </c>
      <c r="K25" s="299">
        <v>0</v>
      </c>
      <c r="L25" s="300">
        <f t="shared" si="4"/>
        <v>0</v>
      </c>
      <c r="M25" s="300"/>
      <c r="N25" s="305"/>
      <c r="O25" s="305"/>
      <c r="P25" s="305"/>
      <c r="Q25" s="119"/>
      <c r="R25" s="306">
        <v>0</v>
      </c>
      <c r="S25" s="1"/>
    </row>
    <row r="26" spans="1:19" x14ac:dyDescent="0.25">
      <c r="A26" s="79"/>
      <c r="B26" s="8" t="s">
        <v>57</v>
      </c>
      <c r="C26" s="66" t="s">
        <v>58</v>
      </c>
      <c r="D26" s="71">
        <f>SUMIF('BASE BID'!D:D, B26,'BASE BID'!N:N)</f>
        <v>0</v>
      </c>
      <c r="E26" s="71">
        <f>SUMIF('BASE BID'!D:D, B26, 'BASE BID'!P:P)</f>
        <v>0</v>
      </c>
      <c r="F26" s="282">
        <f>SUMIF('BASE BID'!D:D, B26, 'BASE BID'!Q:Q)</f>
        <v>0</v>
      </c>
      <c r="G26" s="283">
        <f t="shared" si="0"/>
        <v>0</v>
      </c>
      <c r="H26" s="147"/>
      <c r="I26" s="147"/>
      <c r="J26" s="299">
        <f t="shared" si="3"/>
        <v>0</v>
      </c>
      <c r="K26" s="299">
        <v>0</v>
      </c>
      <c r="L26" s="300">
        <f t="shared" si="4"/>
        <v>0</v>
      </c>
      <c r="M26" s="300"/>
      <c r="N26" s="305"/>
      <c r="O26" s="305"/>
      <c r="P26" s="305"/>
      <c r="Q26" s="119"/>
      <c r="R26" s="306">
        <v>0</v>
      </c>
      <c r="S26" s="1"/>
    </row>
    <row r="27" spans="1:19" x14ac:dyDescent="0.25">
      <c r="A27" s="79"/>
      <c r="B27" s="8" t="s">
        <v>59</v>
      </c>
      <c r="C27" s="66" t="s">
        <v>746</v>
      </c>
      <c r="D27" s="71">
        <f>SUMIF('BASE BID'!D:D, B27,'BASE BID'!N:N)</f>
        <v>0</v>
      </c>
      <c r="E27" s="71">
        <f>SUMIF('BASE BID'!D:D, B27, 'BASE BID'!P:P)</f>
        <v>0</v>
      </c>
      <c r="F27" s="282">
        <f>SUMIF('BASE BID'!D:D, B27, 'BASE BID'!Q:Q)</f>
        <v>0</v>
      </c>
      <c r="G27" s="283">
        <f t="shared" si="0"/>
        <v>0</v>
      </c>
      <c r="H27" s="147"/>
      <c r="I27" s="147"/>
      <c r="J27" s="299">
        <f t="shared" si="3"/>
        <v>0</v>
      </c>
      <c r="K27" s="299">
        <v>0</v>
      </c>
      <c r="L27" s="300">
        <f t="shared" si="4"/>
        <v>0</v>
      </c>
      <c r="M27" s="300"/>
      <c r="N27" s="305"/>
      <c r="O27" s="305"/>
      <c r="P27" s="305"/>
      <c r="Q27" s="119"/>
      <c r="R27" s="306">
        <v>0</v>
      </c>
      <c r="S27" s="1"/>
    </row>
    <row r="28" spans="1:19" x14ac:dyDescent="0.25">
      <c r="A28" s="79"/>
      <c r="B28" s="8" t="s">
        <v>62</v>
      </c>
      <c r="C28" s="66" t="s">
        <v>774</v>
      </c>
      <c r="D28" s="71">
        <f>SUMIF('BASE BID'!D:D, B28,'BASE BID'!N:N)</f>
        <v>0</v>
      </c>
      <c r="E28" s="71">
        <f>SUMIF('BASE BID'!D:D, B28, 'BASE BID'!P:P)</f>
        <v>0</v>
      </c>
      <c r="F28" s="282">
        <f>SUMIF('BASE BID'!D:D, B28, 'BASE BID'!Q:Q)</f>
        <v>0</v>
      </c>
      <c r="G28" s="283">
        <f t="shared" si="0"/>
        <v>0</v>
      </c>
      <c r="H28" s="147"/>
      <c r="I28" s="147"/>
      <c r="J28" s="299">
        <f t="shared" si="3"/>
        <v>0</v>
      </c>
      <c r="K28" s="299">
        <v>0</v>
      </c>
      <c r="L28" s="300">
        <f t="shared" si="4"/>
        <v>0</v>
      </c>
      <c r="M28" s="300"/>
      <c r="N28" s="305"/>
      <c r="O28" s="305"/>
      <c r="P28" s="305"/>
      <c r="Q28" s="119"/>
      <c r="R28" s="306">
        <v>0</v>
      </c>
      <c r="S28" s="1"/>
    </row>
    <row r="29" spans="1:19" x14ac:dyDescent="0.25">
      <c r="A29" s="79"/>
      <c r="B29" s="8" t="s">
        <v>66</v>
      </c>
      <c r="C29" s="66" t="s">
        <v>67</v>
      </c>
      <c r="D29" s="71">
        <f>SUMIF('BASE BID'!D:D, B29,'BASE BID'!N:N)</f>
        <v>0</v>
      </c>
      <c r="E29" s="71">
        <f>SUMIF('BASE BID'!D:D, B29, 'BASE BID'!P:P)</f>
        <v>0</v>
      </c>
      <c r="F29" s="282">
        <f>SUMIF('BASE BID'!D:D, B29, 'BASE BID'!Q:Q)</f>
        <v>0</v>
      </c>
      <c r="G29" s="283">
        <f t="shared" si="0"/>
        <v>0</v>
      </c>
      <c r="H29" s="147"/>
      <c r="I29" s="147"/>
      <c r="J29" s="299">
        <f t="shared" si="3"/>
        <v>0</v>
      </c>
      <c r="K29" s="299">
        <v>0</v>
      </c>
      <c r="L29" s="300">
        <f t="shared" si="4"/>
        <v>0</v>
      </c>
      <c r="M29" s="300"/>
      <c r="N29" s="305"/>
      <c r="O29" s="305"/>
      <c r="P29" s="305"/>
      <c r="Q29" s="119"/>
      <c r="R29" s="306">
        <v>0</v>
      </c>
      <c r="S29" s="1"/>
    </row>
    <row r="30" spans="1:19" x14ac:dyDescent="0.25">
      <c r="A30" s="79"/>
      <c r="B30" s="8" t="s">
        <v>68</v>
      </c>
      <c r="C30" s="66" t="s">
        <v>769</v>
      </c>
      <c r="D30" s="71">
        <f>SUMIF('BASE BID'!D:D, B30,'BASE BID'!N:N)</f>
        <v>0</v>
      </c>
      <c r="E30" s="71">
        <f>SUMIF('BASE BID'!D:D, B30, 'BASE BID'!P:P)</f>
        <v>0</v>
      </c>
      <c r="F30" s="282">
        <f>SUMIF('BASE BID'!D:D, B30, 'BASE BID'!Q:Q)</f>
        <v>0</v>
      </c>
      <c r="G30" s="283">
        <f t="shared" si="0"/>
        <v>0</v>
      </c>
      <c r="H30" s="147"/>
      <c r="I30" s="147"/>
      <c r="J30" s="299">
        <f t="shared" si="3"/>
        <v>0</v>
      </c>
      <c r="K30" s="299">
        <v>0</v>
      </c>
      <c r="L30" s="300">
        <f t="shared" si="4"/>
        <v>0</v>
      </c>
      <c r="M30" s="300"/>
      <c r="N30" s="305"/>
      <c r="O30" s="305"/>
      <c r="P30" s="305"/>
      <c r="Q30" s="119"/>
      <c r="R30" s="306">
        <v>0</v>
      </c>
      <c r="S30" s="1"/>
    </row>
    <row r="31" spans="1:19" x14ac:dyDescent="0.25">
      <c r="A31" s="79"/>
      <c r="B31" s="8" t="s">
        <v>69</v>
      </c>
      <c r="C31" s="66" t="s">
        <v>775</v>
      </c>
      <c r="D31" s="71">
        <f>SUMIF('BASE BID'!D:D, B31,'BASE BID'!N:N)</f>
        <v>0</v>
      </c>
      <c r="E31" s="71">
        <f>SUMIF('BASE BID'!D:D, B31, 'BASE BID'!P:P)</f>
        <v>0</v>
      </c>
      <c r="F31" s="282">
        <f>SUMIF('BASE BID'!D:D, B31, 'BASE BID'!Q:Q)</f>
        <v>0</v>
      </c>
      <c r="G31" s="283">
        <f t="shared" si="0"/>
        <v>0</v>
      </c>
      <c r="H31" s="147"/>
      <c r="I31" s="147"/>
      <c r="J31" s="299">
        <f t="shared" si="3"/>
        <v>0</v>
      </c>
      <c r="K31" s="299">
        <v>0</v>
      </c>
      <c r="L31" s="300">
        <f t="shared" si="4"/>
        <v>0</v>
      </c>
      <c r="M31" s="300"/>
      <c r="N31" s="305"/>
      <c r="O31" s="305"/>
      <c r="P31" s="305"/>
      <c r="Q31" s="119"/>
      <c r="R31" s="306">
        <v>0</v>
      </c>
      <c r="S31" s="1"/>
    </row>
    <row r="32" spans="1:19" x14ac:dyDescent="0.25">
      <c r="A32" s="79"/>
      <c r="B32" s="8" t="s">
        <v>70</v>
      </c>
      <c r="C32" s="66" t="s">
        <v>71</v>
      </c>
      <c r="D32" s="71">
        <f>SUMIF('BASE BID'!D:D, B32,'BASE BID'!N:N)</f>
        <v>0</v>
      </c>
      <c r="E32" s="71">
        <f>SUMIF('BASE BID'!D:D, B32, 'BASE BID'!P:P)</f>
        <v>0</v>
      </c>
      <c r="F32" s="282">
        <f>SUMIF('BASE BID'!D:D, B32, 'BASE BID'!Q:Q)</f>
        <v>0</v>
      </c>
      <c r="G32" s="283">
        <f t="shared" si="0"/>
        <v>0</v>
      </c>
      <c r="H32" s="147"/>
      <c r="I32" s="147"/>
      <c r="J32" s="299">
        <f t="shared" si="3"/>
        <v>0</v>
      </c>
      <c r="K32" s="299">
        <v>0</v>
      </c>
      <c r="L32" s="300">
        <f t="shared" si="4"/>
        <v>0</v>
      </c>
      <c r="M32" s="300"/>
      <c r="N32" s="305"/>
      <c r="O32" s="305"/>
      <c r="P32" s="305"/>
      <c r="Q32" s="119"/>
      <c r="R32" s="306">
        <v>0</v>
      </c>
      <c r="S32" s="1"/>
    </row>
    <row r="33" spans="1:19" x14ac:dyDescent="0.25">
      <c r="A33" s="79"/>
      <c r="B33" s="8" t="s">
        <v>72</v>
      </c>
      <c r="C33" s="66" t="s">
        <v>776</v>
      </c>
      <c r="D33" s="71">
        <f>SUMIF('BASE BID'!D:D, B33,'BASE BID'!N:N)</f>
        <v>0</v>
      </c>
      <c r="E33" s="71">
        <f>SUMIF('BASE BID'!D:D, B33, 'BASE BID'!P:P)</f>
        <v>0</v>
      </c>
      <c r="F33" s="282">
        <f>SUMIF('BASE BID'!D:D, B33, 'BASE BID'!Q:Q)</f>
        <v>0</v>
      </c>
      <c r="G33" s="283">
        <f t="shared" si="0"/>
        <v>0</v>
      </c>
      <c r="H33" s="147"/>
      <c r="I33" s="147"/>
      <c r="J33" s="299">
        <f t="shared" si="3"/>
        <v>0</v>
      </c>
      <c r="K33" s="299">
        <v>0</v>
      </c>
      <c r="L33" s="300">
        <f t="shared" si="4"/>
        <v>0</v>
      </c>
      <c r="M33" s="300"/>
      <c r="N33" s="305"/>
      <c r="O33" s="305"/>
      <c r="P33" s="305"/>
      <c r="Q33" s="119"/>
      <c r="R33" s="306">
        <v>0</v>
      </c>
      <c r="S33" s="1"/>
    </row>
    <row r="34" spans="1:19" x14ac:dyDescent="0.25">
      <c r="A34" s="79"/>
      <c r="B34" s="8" t="s">
        <v>770</v>
      </c>
      <c r="C34" s="66" t="s">
        <v>771</v>
      </c>
      <c r="D34" s="71">
        <f>SUMIF('BASE BID'!D:D, B34,'BASE BID'!N:N)</f>
        <v>0</v>
      </c>
      <c r="E34" s="71">
        <f>SUMIF('BASE BID'!D:D, B34, 'BASE BID'!P:P)</f>
        <v>0</v>
      </c>
      <c r="F34" s="282">
        <f>SUMIF('BASE BID'!D:D, B34, 'BASE BID'!Q:Q)</f>
        <v>0</v>
      </c>
      <c r="G34" s="283">
        <f t="shared" si="0"/>
        <v>0</v>
      </c>
      <c r="H34" s="147"/>
      <c r="I34" s="147"/>
      <c r="J34" s="299">
        <f t="shared" si="3"/>
        <v>0</v>
      </c>
      <c r="K34" s="299">
        <v>0</v>
      </c>
      <c r="L34" s="300">
        <f t="shared" si="4"/>
        <v>0</v>
      </c>
      <c r="M34" s="300"/>
      <c r="N34" s="305"/>
      <c r="O34" s="305"/>
      <c r="P34" s="305"/>
      <c r="Q34" s="119"/>
      <c r="R34" s="306">
        <v>0</v>
      </c>
      <c r="S34" s="1"/>
    </row>
    <row r="35" spans="1:19" x14ac:dyDescent="0.25">
      <c r="A35" s="79"/>
      <c r="B35" s="8" t="s">
        <v>73</v>
      </c>
      <c r="C35" s="66" t="s">
        <v>772</v>
      </c>
      <c r="D35" s="71">
        <f>SUMIF('BASE BID'!D:D, B35,'BASE BID'!N:N)</f>
        <v>0</v>
      </c>
      <c r="E35" s="71">
        <f>SUMIF('BASE BID'!D:D, B35, 'BASE BID'!P:P)</f>
        <v>0</v>
      </c>
      <c r="F35" s="282">
        <f>SUMIF('BASE BID'!D:D, B35, 'BASE BID'!Q:Q)</f>
        <v>0</v>
      </c>
      <c r="G35" s="283">
        <f t="shared" si="0"/>
        <v>0</v>
      </c>
      <c r="H35" s="147"/>
      <c r="I35" s="147"/>
      <c r="J35" s="299">
        <f t="shared" si="3"/>
        <v>0</v>
      </c>
      <c r="K35" s="299">
        <v>0</v>
      </c>
      <c r="L35" s="300">
        <f t="shared" si="4"/>
        <v>0</v>
      </c>
      <c r="M35" s="300"/>
      <c r="N35" s="305"/>
      <c r="O35" s="305"/>
      <c r="P35" s="305"/>
      <c r="Q35" s="119"/>
      <c r="R35" s="306">
        <v>0</v>
      </c>
      <c r="S35" s="1"/>
    </row>
    <row r="36" spans="1:19" x14ac:dyDescent="0.25">
      <c r="A36" s="79"/>
      <c r="B36" s="8" t="s">
        <v>74</v>
      </c>
      <c r="C36" s="66" t="s">
        <v>773</v>
      </c>
      <c r="D36" s="71">
        <f>SUMIF('BASE BID'!D:D, B36,'BASE BID'!N:N)</f>
        <v>0</v>
      </c>
      <c r="E36" s="71">
        <f>SUMIF('BASE BID'!D:D, B36, 'BASE BID'!P:P)</f>
        <v>0</v>
      </c>
      <c r="F36" s="282">
        <f>SUMIF('BASE BID'!D:D, B36, 'BASE BID'!Q:Q)</f>
        <v>0</v>
      </c>
      <c r="G36" s="283">
        <f t="shared" si="0"/>
        <v>0</v>
      </c>
      <c r="H36" s="147"/>
      <c r="I36" s="147"/>
      <c r="J36" s="299">
        <f t="shared" si="3"/>
        <v>0</v>
      </c>
      <c r="K36" s="299">
        <v>0</v>
      </c>
      <c r="L36" s="300">
        <f t="shared" si="4"/>
        <v>0</v>
      </c>
      <c r="M36" s="300"/>
      <c r="N36" s="305"/>
      <c r="O36" s="305"/>
      <c r="P36" s="305"/>
      <c r="Q36" s="119"/>
      <c r="R36" s="306">
        <v>0</v>
      </c>
      <c r="S36" s="1"/>
    </row>
    <row r="37" spans="1:19" x14ac:dyDescent="0.25">
      <c r="A37" s="79"/>
      <c r="B37" s="8" t="s">
        <v>75</v>
      </c>
      <c r="C37" s="66" t="s">
        <v>76</v>
      </c>
      <c r="D37" s="71">
        <f>SUMIF('BASE BID'!D:D, B37,'BASE BID'!N:N)</f>
        <v>0</v>
      </c>
      <c r="E37" s="71">
        <f>SUMIF('BASE BID'!D:D, B37, 'BASE BID'!P:P)</f>
        <v>0</v>
      </c>
      <c r="F37" s="282">
        <f>SUMIF('BASE BID'!D:D, B37, 'BASE BID'!Q:Q)</f>
        <v>0</v>
      </c>
      <c r="G37" s="283">
        <f t="shared" si="0"/>
        <v>0</v>
      </c>
      <c r="H37" s="147"/>
      <c r="I37" s="147"/>
      <c r="J37" s="299">
        <f t="shared" si="3"/>
        <v>0</v>
      </c>
      <c r="K37" s="299">
        <v>0</v>
      </c>
      <c r="L37" s="300">
        <f t="shared" si="4"/>
        <v>0</v>
      </c>
      <c r="M37" s="300"/>
      <c r="N37" s="305"/>
      <c r="O37" s="305"/>
      <c r="P37" s="305"/>
      <c r="Q37" s="119"/>
      <c r="R37" s="306">
        <v>0</v>
      </c>
      <c r="S37" s="1"/>
    </row>
    <row r="38" spans="1:19" x14ac:dyDescent="0.25">
      <c r="A38" s="79"/>
      <c r="B38" s="284"/>
      <c r="C38" s="285" t="s">
        <v>77</v>
      </c>
      <c r="D38" s="286">
        <f>SUM(D20:D37)</f>
        <v>1539327.0456429285</v>
      </c>
      <c r="E38" s="286">
        <f>SUM(E20:E37)</f>
        <v>1154030.8601850001</v>
      </c>
      <c r="F38" s="287">
        <f>SUM(F20:F37)</f>
        <v>2693357.9058279293</v>
      </c>
      <c r="G38" s="288">
        <f>SUM(G8:G37)</f>
        <v>1</v>
      </c>
      <c r="H38" s="147"/>
      <c r="I38" s="147"/>
      <c r="J38" s="301">
        <f>SUM(J20:J37)</f>
        <v>3495420.0165749858</v>
      </c>
      <c r="K38" s="302">
        <f>SUM(K20:K37)</f>
        <v>0</v>
      </c>
      <c r="L38" s="303">
        <f>SUM(L20:L37)</f>
        <v>3495420.0165749858</v>
      </c>
      <c r="M38" s="304">
        <f>SUM(M20:M37)</f>
        <v>0</v>
      </c>
      <c r="N38" s="305"/>
      <c r="O38" s="305"/>
      <c r="P38" s="305"/>
      <c r="Q38" s="119"/>
      <c r="R38" s="301">
        <f>SUM(R20:R37)</f>
        <v>0</v>
      </c>
      <c r="S38" s="1"/>
    </row>
    <row r="39" spans="1:19" x14ac:dyDescent="0.25">
      <c r="A39" s="79"/>
      <c r="B39" s="284"/>
      <c r="C39" s="285" t="s">
        <v>78</v>
      </c>
      <c r="D39" s="289">
        <v>0</v>
      </c>
      <c r="E39" s="286">
        <f>E38*G39</f>
        <v>77066.180843154318</v>
      </c>
      <c r="F39" s="290">
        <f>D39+E39</f>
        <v>77066.180843154318</v>
      </c>
      <c r="G39" s="291">
        <f>'BASE BID'!D5</f>
        <v>6.6780000000000006E-2</v>
      </c>
      <c r="H39" s="147"/>
      <c r="I39" s="147"/>
      <c r="J39" s="119"/>
      <c r="K39" s="119"/>
      <c r="L39" s="119"/>
      <c r="M39" s="119"/>
      <c r="N39" s="119"/>
      <c r="O39" s="119"/>
      <c r="P39" s="119"/>
      <c r="Q39" s="81"/>
      <c r="R39" s="1"/>
      <c r="S39" s="1"/>
    </row>
    <row r="40" spans="1:19" x14ac:dyDescent="0.25">
      <c r="A40" s="79"/>
      <c r="B40" s="284"/>
      <c r="C40" s="285" t="s">
        <v>79</v>
      </c>
      <c r="D40" s="289">
        <v>0</v>
      </c>
      <c r="E40" s="286">
        <f>E38*G40</f>
        <v>288507.71504625003</v>
      </c>
      <c r="F40" s="290">
        <f>D40+E40</f>
        <v>288507.71504625003</v>
      </c>
      <c r="G40" s="291">
        <f>'BASE BID'!D6</f>
        <v>0.25</v>
      </c>
      <c r="H40" s="147"/>
      <c r="I40" s="147"/>
      <c r="J40" s="119"/>
      <c r="K40" s="119"/>
      <c r="L40" s="119"/>
      <c r="M40" s="119"/>
      <c r="N40" s="119"/>
      <c r="O40" s="119"/>
      <c r="P40" s="119"/>
      <c r="Q40" s="81"/>
      <c r="R40" s="1"/>
      <c r="S40" s="1"/>
    </row>
    <row r="41" spans="1:19" x14ac:dyDescent="0.25">
      <c r="A41" s="79"/>
      <c r="B41" s="284"/>
      <c r="C41" s="285" t="s">
        <v>80</v>
      </c>
      <c r="D41" s="289">
        <f>D38*G41</f>
        <v>384831.76141073211</v>
      </c>
      <c r="E41" s="286">
        <v>0</v>
      </c>
      <c r="F41" s="290">
        <f>D41+E41</f>
        <v>384831.76141073211</v>
      </c>
      <c r="G41" s="291">
        <f>'BASE BID'!D7</f>
        <v>0.25</v>
      </c>
      <c r="H41" s="147"/>
      <c r="I41" s="147"/>
      <c r="J41" s="119"/>
      <c r="K41" s="119"/>
      <c r="L41" s="119"/>
      <c r="M41" s="119"/>
      <c r="N41" s="119"/>
      <c r="O41" s="119"/>
      <c r="P41" s="119"/>
      <c r="Q41" s="81"/>
      <c r="R41" s="1"/>
      <c r="S41" s="1"/>
    </row>
    <row r="42" spans="1:19" x14ac:dyDescent="0.25">
      <c r="A42" s="79"/>
      <c r="B42" s="284"/>
      <c r="C42" s="285" t="s">
        <v>12</v>
      </c>
      <c r="D42" s="289"/>
      <c r="E42" s="290"/>
      <c r="F42" s="290">
        <f>SUM(F38:F41)*G42</f>
        <v>51656.453446920983</v>
      </c>
      <c r="G42" s="291">
        <f>'BASE BID'!D8</f>
        <v>1.4999999999999999E-2</v>
      </c>
      <c r="H42" s="147"/>
      <c r="I42" s="147"/>
      <c r="J42" s="119"/>
      <c r="K42" s="119"/>
      <c r="L42" s="119"/>
      <c r="M42" s="119"/>
      <c r="N42" s="119"/>
      <c r="O42" s="119"/>
      <c r="P42" s="119"/>
      <c r="Q42" s="81"/>
      <c r="R42" s="1"/>
      <c r="S42" s="1"/>
    </row>
    <row r="43" spans="1:19" x14ac:dyDescent="0.25">
      <c r="A43" s="79"/>
      <c r="B43" s="292"/>
      <c r="C43" s="293" t="s">
        <v>81</v>
      </c>
      <c r="D43" s="294"/>
      <c r="E43" s="295"/>
      <c r="F43" s="295">
        <f>F38+F39+F40+F41+F42</f>
        <v>3495420.0165749867</v>
      </c>
      <c r="G43" s="296"/>
      <c r="H43" s="147"/>
      <c r="I43" s="147"/>
      <c r="J43" s="119"/>
      <c r="K43" s="119"/>
      <c r="L43" s="119"/>
      <c r="M43" s="119"/>
      <c r="N43" s="119"/>
      <c r="O43" s="119"/>
      <c r="P43" s="119"/>
      <c r="Q43" s="81"/>
      <c r="R43" s="1"/>
      <c r="S43" s="1"/>
    </row>
    <row r="44" spans="1:19" x14ac:dyDescent="0.25">
      <c r="A44" s="90"/>
      <c r="B44" s="147"/>
      <c r="C44" s="147"/>
      <c r="D44" s="254"/>
      <c r="E44" s="147"/>
      <c r="F44" s="121"/>
      <c r="G44" s="121"/>
      <c r="H44" s="147"/>
      <c r="I44" s="147"/>
      <c r="J44" s="119"/>
      <c r="K44" s="119"/>
      <c r="L44" s="119"/>
      <c r="M44" s="119"/>
      <c r="N44" s="119"/>
      <c r="O44" s="119"/>
      <c r="P44" s="119"/>
      <c r="Q44" s="81"/>
      <c r="R44" s="1"/>
      <c r="S44" s="1"/>
    </row>
    <row r="45" spans="1:19" ht="30" customHeight="1" x14ac:dyDescent="0.25">
      <c r="A45" s="79"/>
      <c r="B45" s="147"/>
      <c r="C45" s="147"/>
      <c r="D45" s="254"/>
      <c r="E45" s="147"/>
      <c r="F45" s="121"/>
      <c r="G45" s="121"/>
      <c r="H45" s="147"/>
      <c r="I45" s="147"/>
      <c r="J45" s="360" t="s">
        <v>28</v>
      </c>
      <c r="K45" s="360"/>
      <c r="L45" s="360"/>
      <c r="M45" s="119"/>
      <c r="N45" s="119"/>
      <c r="O45" s="119"/>
      <c r="P45" s="119"/>
      <c r="Q45" s="81"/>
      <c r="R45" s="1"/>
      <c r="S45" s="1"/>
    </row>
    <row r="46" spans="1:19" ht="30" customHeight="1" x14ac:dyDescent="0.25">
      <c r="A46" s="79"/>
      <c r="B46" s="147"/>
      <c r="C46" s="147"/>
      <c r="D46" s="254"/>
      <c r="E46" s="147"/>
      <c r="F46" s="121"/>
      <c r="G46" s="121"/>
      <c r="H46" s="147"/>
      <c r="I46" s="147"/>
      <c r="J46" s="360"/>
      <c r="K46" s="360"/>
      <c r="L46" s="360"/>
      <c r="M46" s="119"/>
      <c r="N46" s="119"/>
      <c r="O46" s="119"/>
      <c r="P46" s="119"/>
      <c r="Q46" s="81"/>
      <c r="R46" s="1"/>
      <c r="S46" s="1"/>
    </row>
    <row r="47" spans="1:19" ht="24" customHeight="1" x14ac:dyDescent="0.25">
      <c r="A47" s="79"/>
      <c r="B47" s="379" t="s">
        <v>82</v>
      </c>
      <c r="C47" s="379"/>
      <c r="D47" s="379"/>
      <c r="E47" s="379"/>
      <c r="F47" s="379"/>
      <c r="G47" s="379"/>
      <c r="H47" s="147"/>
      <c r="I47" s="147"/>
      <c r="J47" s="361" t="s">
        <v>30</v>
      </c>
      <c r="K47" s="361"/>
      <c r="L47" s="361"/>
      <c r="M47" s="378" t="s">
        <v>31</v>
      </c>
      <c r="N47" s="119"/>
      <c r="O47" s="119"/>
      <c r="P47" s="119"/>
      <c r="Q47" s="81"/>
      <c r="R47" s="1"/>
      <c r="S47" s="1"/>
    </row>
    <row r="48" spans="1:19" ht="23.25" customHeight="1" x14ac:dyDescent="0.25">
      <c r="A48" s="79"/>
      <c r="B48" s="379"/>
      <c r="C48" s="379"/>
      <c r="D48" s="379"/>
      <c r="E48" s="379"/>
      <c r="F48" s="379"/>
      <c r="G48" s="379"/>
      <c r="H48" s="147"/>
      <c r="I48" s="147"/>
      <c r="J48" s="361"/>
      <c r="K48" s="361"/>
      <c r="L48" s="361"/>
      <c r="M48" s="378"/>
      <c r="N48" s="119"/>
      <c r="O48" s="119"/>
      <c r="P48" s="119"/>
      <c r="Q48" s="119"/>
      <c r="R48" s="376" t="s">
        <v>32</v>
      </c>
      <c r="S48" s="1"/>
    </row>
    <row r="49" spans="1:19" ht="46.8" x14ac:dyDescent="0.25">
      <c r="A49" s="79"/>
      <c r="B49" s="381" t="s">
        <v>83</v>
      </c>
      <c r="C49" s="381"/>
      <c r="D49" s="307" t="s">
        <v>35</v>
      </c>
      <c r="E49" s="308" t="s">
        <v>36</v>
      </c>
      <c r="F49" s="307" t="s">
        <v>37</v>
      </c>
      <c r="G49" s="309" t="s">
        <v>38</v>
      </c>
      <c r="H49" s="274"/>
      <c r="I49" s="274"/>
      <c r="J49" s="297" t="s">
        <v>84</v>
      </c>
      <c r="K49" s="298" t="s">
        <v>40</v>
      </c>
      <c r="L49" s="298" t="s">
        <v>41</v>
      </c>
      <c r="M49" s="298" t="s">
        <v>42</v>
      </c>
      <c r="N49" s="377" t="s">
        <v>43</v>
      </c>
      <c r="O49" s="377"/>
      <c r="P49" s="377"/>
      <c r="Q49" s="119"/>
      <c r="R49" s="376"/>
      <c r="S49" s="1"/>
    </row>
    <row r="50" spans="1:19" ht="16.350000000000001" customHeight="1" x14ac:dyDescent="0.25">
      <c r="A50" s="79"/>
      <c r="B50" s="382" t="s">
        <v>45</v>
      </c>
      <c r="C50" s="382"/>
      <c r="D50" s="71">
        <f>SUMIF('BASE BID'!E:E, B50, 'BASE BID'!N:N)</f>
        <v>443549.6897915685</v>
      </c>
      <c r="E50" s="71">
        <f>SUMIF('BASE BID'!E:E, B50, 'BASE BID'!P:P)</f>
        <v>0</v>
      </c>
      <c r="F50" s="310">
        <f>SUMIF('BASE BID'!E:E, B50, 'BASE BID'!Q:Q)</f>
        <v>443549.6897915685</v>
      </c>
      <c r="G50" s="283">
        <f t="shared" ref="G50:G83" si="5">F50/F$38</f>
        <v>0.16468278828885269</v>
      </c>
      <c r="H50" s="147"/>
      <c r="I50" s="147"/>
      <c r="J50" s="299">
        <f t="shared" ref="J50:J83" si="6">((D50*(1+$G$87))+(E50*(1+$G$86+$G$85)))*(1+$G$88)</f>
        <v>562753.66892305238</v>
      </c>
      <c r="K50" s="311">
        <f t="shared" ref="K50:K51" si="7">IF(R50="",J50,R50*(1+L$11))</f>
        <v>0</v>
      </c>
      <c r="L50" s="300">
        <f>J50-K50</f>
        <v>562753.66892305238</v>
      </c>
      <c r="M50" s="300"/>
      <c r="N50" s="305"/>
      <c r="O50" s="305"/>
      <c r="P50" s="305"/>
      <c r="Q50" s="119"/>
      <c r="R50" s="306">
        <v>0</v>
      </c>
      <c r="S50" s="1"/>
    </row>
    <row r="51" spans="1:19" ht="15" customHeight="1" x14ac:dyDescent="0.3">
      <c r="A51" s="79"/>
      <c r="B51" s="383" t="s">
        <v>85</v>
      </c>
      <c r="C51" s="383"/>
      <c r="D51" s="71">
        <f>SUMIF('BASE BID'!E:E, B51, 'BASE BID'!N:N)</f>
        <v>0</v>
      </c>
      <c r="E51" s="71">
        <f>SUMIF('BASE BID'!E:E, B51, 'BASE BID'!P:P)</f>
        <v>0</v>
      </c>
      <c r="F51" s="310">
        <f>SUMIF('BASE BID'!E:E, B51, 'BASE BID'!Q:Q)</f>
        <v>0</v>
      </c>
      <c r="G51" s="283">
        <f t="shared" si="5"/>
        <v>0</v>
      </c>
      <c r="H51" s="147"/>
      <c r="I51" s="147"/>
      <c r="J51" s="299">
        <f t="shared" si="6"/>
        <v>0</v>
      </c>
      <c r="K51" s="299">
        <f t="shared" si="7"/>
        <v>0</v>
      </c>
      <c r="L51" s="300">
        <f t="shared" ref="L51" si="8">J51-K51</f>
        <v>0</v>
      </c>
      <c r="M51" s="300"/>
      <c r="N51" s="305"/>
      <c r="O51" s="305"/>
      <c r="P51" s="305"/>
      <c r="Q51" s="119"/>
      <c r="R51" s="306">
        <v>0</v>
      </c>
      <c r="S51" s="1"/>
    </row>
    <row r="52" spans="1:19" ht="15" customHeight="1" x14ac:dyDescent="0.3">
      <c r="A52" s="79"/>
      <c r="B52" s="383" t="s">
        <v>98</v>
      </c>
      <c r="C52" s="383"/>
      <c r="D52" s="71">
        <f>SUMIF('BASE BID'!E:E, B52, 'BASE BID'!N:N)</f>
        <v>0</v>
      </c>
      <c r="E52" s="71">
        <f>SUMIF('BASE BID'!E:E, B52, 'BASE BID'!P:P)</f>
        <v>0</v>
      </c>
      <c r="F52" s="310">
        <f>SUMIF('BASE BID'!E:E, B52, 'BASE BID'!Q:Q)</f>
        <v>0</v>
      </c>
      <c r="G52" s="283">
        <f t="shared" si="5"/>
        <v>0</v>
      </c>
      <c r="H52" s="147"/>
      <c r="I52" s="147"/>
      <c r="J52" s="299">
        <f t="shared" si="6"/>
        <v>0</v>
      </c>
      <c r="K52" s="299">
        <f t="shared" ref="K52:K76" si="9">IF(R52="",J52,R52*(1+L$11))</f>
        <v>0</v>
      </c>
      <c r="L52" s="300">
        <f t="shared" ref="L52:L76" si="10">J52-K52</f>
        <v>0</v>
      </c>
      <c r="M52" s="300"/>
      <c r="N52" s="305"/>
      <c r="O52" s="305"/>
      <c r="P52" s="305"/>
      <c r="Q52" s="119"/>
      <c r="R52" s="306">
        <v>0</v>
      </c>
      <c r="S52" s="1"/>
    </row>
    <row r="53" spans="1:19" ht="15" customHeight="1" x14ac:dyDescent="0.3">
      <c r="A53" s="79"/>
      <c r="B53" s="383" t="s">
        <v>99</v>
      </c>
      <c r="C53" s="383"/>
      <c r="D53" s="71">
        <f>SUMIF('BASE BID'!E:E, B53, 'BASE BID'!N:N)</f>
        <v>0</v>
      </c>
      <c r="E53" s="71">
        <f>SUMIF('BASE BID'!E:E, B53, 'BASE BID'!P:P)</f>
        <v>0</v>
      </c>
      <c r="F53" s="310">
        <f>SUMIF('BASE BID'!E:E, B53, 'BASE BID'!Q:Q)</f>
        <v>0</v>
      </c>
      <c r="G53" s="283">
        <f t="shared" si="5"/>
        <v>0</v>
      </c>
      <c r="H53" s="147"/>
      <c r="I53" s="147"/>
      <c r="J53" s="299">
        <f t="shared" si="6"/>
        <v>0</v>
      </c>
      <c r="K53" s="299">
        <f t="shared" si="9"/>
        <v>0</v>
      </c>
      <c r="L53" s="300">
        <f t="shared" si="10"/>
        <v>0</v>
      </c>
      <c r="M53" s="300"/>
      <c r="N53" s="305"/>
      <c r="O53" s="305"/>
      <c r="P53" s="305"/>
      <c r="Q53" s="119"/>
      <c r="R53" s="306">
        <v>0</v>
      </c>
      <c r="S53" s="1"/>
    </row>
    <row r="54" spans="1:19" ht="15" customHeight="1" x14ac:dyDescent="0.3">
      <c r="A54" s="79"/>
      <c r="B54" s="383" t="s">
        <v>100</v>
      </c>
      <c r="C54" s="383"/>
      <c r="D54" s="71">
        <f>SUMIF('BASE BID'!E:E, B54, 'BASE BID'!N:N)</f>
        <v>0</v>
      </c>
      <c r="E54" s="71">
        <f>SUMIF('BASE BID'!E:E, B54, 'BASE BID'!P:P)</f>
        <v>0</v>
      </c>
      <c r="F54" s="310">
        <f>SUMIF('BASE BID'!E:E, B54, 'BASE BID'!Q:Q)</f>
        <v>0</v>
      </c>
      <c r="G54" s="283">
        <f t="shared" si="5"/>
        <v>0</v>
      </c>
      <c r="H54" s="147"/>
      <c r="I54" s="147"/>
      <c r="J54" s="299">
        <f t="shared" si="6"/>
        <v>0</v>
      </c>
      <c r="K54" s="299">
        <f t="shared" si="9"/>
        <v>0</v>
      </c>
      <c r="L54" s="300">
        <f t="shared" si="10"/>
        <v>0</v>
      </c>
      <c r="M54" s="300"/>
      <c r="N54" s="305"/>
      <c r="O54" s="305"/>
      <c r="P54" s="305"/>
      <c r="Q54" s="119"/>
      <c r="R54" s="306">
        <v>0</v>
      </c>
      <c r="S54" s="1"/>
    </row>
    <row r="55" spans="1:19" ht="15" customHeight="1" x14ac:dyDescent="0.3">
      <c r="A55" s="79"/>
      <c r="B55" s="383" t="s">
        <v>104</v>
      </c>
      <c r="C55" s="383"/>
      <c r="D55" s="71">
        <f>SUMIF('BASE BID'!E:E, B55, 'BASE BID'!N:N)</f>
        <v>0</v>
      </c>
      <c r="E55" s="71">
        <f>SUMIF('BASE BID'!E:E, B55, 'BASE BID'!P:P)</f>
        <v>0</v>
      </c>
      <c r="F55" s="310">
        <f>SUMIF('BASE BID'!E:E, B55, 'BASE BID'!Q:Q)</f>
        <v>0</v>
      </c>
      <c r="G55" s="283">
        <f t="shared" si="5"/>
        <v>0</v>
      </c>
      <c r="H55" s="147"/>
      <c r="I55" s="147"/>
      <c r="J55" s="299">
        <f t="shared" si="6"/>
        <v>0</v>
      </c>
      <c r="K55" s="299">
        <f t="shared" si="9"/>
        <v>0</v>
      </c>
      <c r="L55" s="300">
        <f t="shared" si="10"/>
        <v>0</v>
      </c>
      <c r="M55" s="300"/>
      <c r="N55" s="305"/>
      <c r="O55" s="305"/>
      <c r="P55" s="305"/>
      <c r="Q55" s="119"/>
      <c r="R55" s="306">
        <v>0</v>
      </c>
      <c r="S55" s="1"/>
    </row>
    <row r="56" spans="1:19" ht="15" customHeight="1" x14ac:dyDescent="0.3">
      <c r="A56" s="79"/>
      <c r="B56" s="383" t="s">
        <v>105</v>
      </c>
      <c r="C56" s="383"/>
      <c r="D56" s="71">
        <f>SUMIF('BASE BID'!E:E, B56, 'BASE BID'!N:N)</f>
        <v>0</v>
      </c>
      <c r="E56" s="71">
        <f>SUMIF('BASE BID'!E:E, B56, 'BASE BID'!P:P)</f>
        <v>0</v>
      </c>
      <c r="F56" s="310">
        <f>SUMIF('BASE BID'!E:E, B56, 'BASE BID'!Q:Q)</f>
        <v>0</v>
      </c>
      <c r="G56" s="283">
        <f t="shared" si="5"/>
        <v>0</v>
      </c>
      <c r="H56" s="147"/>
      <c r="I56" s="147"/>
      <c r="J56" s="299">
        <f t="shared" si="6"/>
        <v>0</v>
      </c>
      <c r="K56" s="299">
        <f t="shared" si="9"/>
        <v>0</v>
      </c>
      <c r="L56" s="300">
        <f t="shared" si="10"/>
        <v>0</v>
      </c>
      <c r="M56" s="300"/>
      <c r="N56" s="305"/>
      <c r="O56" s="305"/>
      <c r="P56" s="305"/>
      <c r="Q56" s="119"/>
      <c r="R56" s="306">
        <v>0</v>
      </c>
      <c r="S56" s="1"/>
    </row>
    <row r="57" spans="1:19" ht="15" customHeight="1" x14ac:dyDescent="0.3">
      <c r="A57" s="79"/>
      <c r="B57" s="383" t="s">
        <v>106</v>
      </c>
      <c r="C57" s="383"/>
      <c r="D57" s="71">
        <f>SUMIF('BASE BID'!E:E, B57, 'BASE BID'!N:N)</f>
        <v>0</v>
      </c>
      <c r="E57" s="71">
        <f>SUMIF('BASE BID'!E:E, B57, 'BASE BID'!P:P)</f>
        <v>0</v>
      </c>
      <c r="F57" s="310">
        <f>SUMIF('BASE BID'!E:E, B57, 'BASE BID'!Q:Q)</f>
        <v>0</v>
      </c>
      <c r="G57" s="283">
        <f t="shared" si="5"/>
        <v>0</v>
      </c>
      <c r="H57" s="147"/>
      <c r="I57" s="147"/>
      <c r="J57" s="299">
        <f t="shared" si="6"/>
        <v>0</v>
      </c>
      <c r="K57" s="299">
        <f t="shared" si="9"/>
        <v>0</v>
      </c>
      <c r="L57" s="300">
        <f t="shared" si="10"/>
        <v>0</v>
      </c>
      <c r="M57" s="300"/>
      <c r="N57" s="305"/>
      <c r="O57" s="305"/>
      <c r="P57" s="305"/>
      <c r="Q57" s="119"/>
      <c r="R57" s="306">
        <v>0</v>
      </c>
      <c r="S57" s="1"/>
    </row>
    <row r="58" spans="1:19" ht="15" customHeight="1" x14ac:dyDescent="0.3">
      <c r="A58" s="79"/>
      <c r="B58" s="383" t="s">
        <v>107</v>
      </c>
      <c r="C58" s="383"/>
      <c r="D58" s="71">
        <f>SUMIF('BASE BID'!E:E, B58, 'BASE BID'!N:N)</f>
        <v>0</v>
      </c>
      <c r="E58" s="71">
        <f>SUMIF('BASE BID'!E:E, B58, 'BASE BID'!P:P)</f>
        <v>0</v>
      </c>
      <c r="F58" s="310">
        <f>SUMIF('BASE BID'!E:E, B58, 'BASE BID'!Q:Q)</f>
        <v>0</v>
      </c>
      <c r="G58" s="283">
        <f t="shared" si="5"/>
        <v>0</v>
      </c>
      <c r="H58" s="147"/>
      <c r="I58" s="147"/>
      <c r="J58" s="299">
        <f t="shared" si="6"/>
        <v>0</v>
      </c>
      <c r="K58" s="299">
        <f t="shared" si="9"/>
        <v>0</v>
      </c>
      <c r="L58" s="300">
        <f t="shared" si="10"/>
        <v>0</v>
      </c>
      <c r="M58" s="300"/>
      <c r="N58" s="305"/>
      <c r="O58" s="305"/>
      <c r="P58" s="305"/>
      <c r="Q58" s="119"/>
      <c r="R58" s="306">
        <v>0</v>
      </c>
      <c r="S58" s="1"/>
    </row>
    <row r="59" spans="1:19" ht="15" customHeight="1" x14ac:dyDescent="0.3">
      <c r="A59" s="79"/>
      <c r="B59" s="383" t="s">
        <v>108</v>
      </c>
      <c r="C59" s="383"/>
      <c r="D59" s="71">
        <f>SUMIF('BASE BID'!E:E, B59, 'BASE BID'!N:N)</f>
        <v>0</v>
      </c>
      <c r="E59" s="71">
        <f>SUMIF('BASE BID'!E:E, B59, 'BASE BID'!P:P)</f>
        <v>0</v>
      </c>
      <c r="F59" s="310">
        <f>SUMIF('BASE BID'!E:E, B59, 'BASE BID'!Q:Q)</f>
        <v>0</v>
      </c>
      <c r="G59" s="283">
        <f t="shared" si="5"/>
        <v>0</v>
      </c>
      <c r="H59" s="147"/>
      <c r="I59" s="147"/>
      <c r="J59" s="299">
        <f t="shared" si="6"/>
        <v>0</v>
      </c>
      <c r="K59" s="299">
        <f t="shared" si="9"/>
        <v>0</v>
      </c>
      <c r="L59" s="300">
        <f t="shared" si="10"/>
        <v>0</v>
      </c>
      <c r="M59" s="300"/>
      <c r="N59" s="305"/>
      <c r="O59" s="305"/>
      <c r="P59" s="305"/>
      <c r="Q59" s="119"/>
      <c r="R59" s="306">
        <v>0</v>
      </c>
      <c r="S59" s="1"/>
    </row>
    <row r="60" spans="1:19" ht="15" customHeight="1" x14ac:dyDescent="0.3">
      <c r="A60" s="79"/>
      <c r="B60" s="383" t="s">
        <v>109</v>
      </c>
      <c r="C60" s="383"/>
      <c r="D60" s="71">
        <f>SUMIF('BASE BID'!E:E, B60, 'BASE BID'!N:N)</f>
        <v>0</v>
      </c>
      <c r="E60" s="71">
        <f>SUMIF('BASE BID'!E:E, B60, 'BASE BID'!P:P)</f>
        <v>0</v>
      </c>
      <c r="F60" s="310">
        <f>SUMIF('BASE BID'!E:E, B60, 'BASE BID'!Q:Q)</f>
        <v>0</v>
      </c>
      <c r="G60" s="283">
        <f t="shared" si="5"/>
        <v>0</v>
      </c>
      <c r="H60" s="147"/>
      <c r="I60" s="147"/>
      <c r="J60" s="299">
        <f t="shared" si="6"/>
        <v>0</v>
      </c>
      <c r="K60" s="299">
        <f t="shared" si="9"/>
        <v>0</v>
      </c>
      <c r="L60" s="300">
        <f t="shared" si="10"/>
        <v>0</v>
      </c>
      <c r="M60" s="300"/>
      <c r="N60" s="305"/>
      <c r="O60" s="305"/>
      <c r="P60" s="305"/>
      <c r="Q60" s="119"/>
      <c r="R60" s="306">
        <v>0</v>
      </c>
      <c r="S60" s="1"/>
    </row>
    <row r="61" spans="1:19" ht="15" customHeight="1" x14ac:dyDescent="0.3">
      <c r="A61" s="79"/>
      <c r="B61" s="383" t="s">
        <v>111</v>
      </c>
      <c r="C61" s="383"/>
      <c r="D61" s="71">
        <f>SUMIF('BASE BID'!E:E, B61, 'BASE BID'!N:N)</f>
        <v>0</v>
      </c>
      <c r="E61" s="71">
        <f>SUMIF('BASE BID'!E:E, B61, 'BASE BID'!P:P)</f>
        <v>0</v>
      </c>
      <c r="F61" s="310">
        <f>SUMIF('BASE BID'!E:E, B61, 'BASE BID'!Q:Q)</f>
        <v>0</v>
      </c>
      <c r="G61" s="283">
        <f t="shared" si="5"/>
        <v>0</v>
      </c>
      <c r="H61" s="147"/>
      <c r="I61" s="147"/>
      <c r="J61" s="299">
        <f t="shared" si="6"/>
        <v>0</v>
      </c>
      <c r="K61" s="299">
        <f t="shared" si="9"/>
        <v>0</v>
      </c>
      <c r="L61" s="300">
        <f t="shared" si="10"/>
        <v>0</v>
      </c>
      <c r="M61" s="300"/>
      <c r="N61" s="305"/>
      <c r="O61" s="305"/>
      <c r="P61" s="305"/>
      <c r="Q61" s="119"/>
      <c r="R61" s="306">
        <v>0</v>
      </c>
      <c r="S61" s="1"/>
    </row>
    <row r="62" spans="1:19" ht="15" customHeight="1" x14ac:dyDescent="0.3">
      <c r="A62" s="79"/>
      <c r="B62" s="383" t="s">
        <v>112</v>
      </c>
      <c r="C62" s="383"/>
      <c r="D62" s="71">
        <f>SUMIF('BASE BID'!E:E, B62, 'BASE BID'!N:N)</f>
        <v>0</v>
      </c>
      <c r="E62" s="71">
        <f>SUMIF('BASE BID'!E:E, B62, 'BASE BID'!P:P)</f>
        <v>0</v>
      </c>
      <c r="F62" s="310">
        <f>SUMIF('BASE BID'!E:E, B62, 'BASE BID'!Q:Q)</f>
        <v>0</v>
      </c>
      <c r="G62" s="283">
        <f t="shared" si="5"/>
        <v>0</v>
      </c>
      <c r="H62" s="147"/>
      <c r="I62" s="147"/>
      <c r="J62" s="299">
        <f t="shared" si="6"/>
        <v>0</v>
      </c>
      <c r="K62" s="299">
        <f t="shared" si="9"/>
        <v>0</v>
      </c>
      <c r="L62" s="300">
        <f t="shared" si="10"/>
        <v>0</v>
      </c>
      <c r="M62" s="300"/>
      <c r="N62" s="305"/>
      <c r="O62" s="305"/>
      <c r="P62" s="305"/>
      <c r="Q62" s="119"/>
      <c r="R62" s="306">
        <v>0</v>
      </c>
      <c r="S62" s="1"/>
    </row>
    <row r="63" spans="1:19" ht="15" customHeight="1" x14ac:dyDescent="0.3">
      <c r="A63" s="79"/>
      <c r="B63" s="383" t="s">
        <v>115</v>
      </c>
      <c r="C63" s="383"/>
      <c r="D63" s="71">
        <f>SUMIF('BASE BID'!E:E, B63, 'BASE BID'!N:N)</f>
        <v>0</v>
      </c>
      <c r="E63" s="71">
        <f>SUMIF('BASE BID'!E:E, B63, 'BASE BID'!P:P)</f>
        <v>0</v>
      </c>
      <c r="F63" s="310">
        <f>SUMIF('BASE BID'!E:E, B63, 'BASE BID'!Q:Q)</f>
        <v>0</v>
      </c>
      <c r="G63" s="283">
        <f t="shared" si="5"/>
        <v>0</v>
      </c>
      <c r="H63" s="147"/>
      <c r="I63" s="147"/>
      <c r="J63" s="299">
        <f t="shared" si="6"/>
        <v>0</v>
      </c>
      <c r="K63" s="299">
        <f t="shared" si="9"/>
        <v>0</v>
      </c>
      <c r="L63" s="300">
        <f t="shared" si="10"/>
        <v>0</v>
      </c>
      <c r="M63" s="300"/>
      <c r="N63" s="305"/>
      <c r="O63" s="305"/>
      <c r="P63" s="305"/>
      <c r="Q63" s="119"/>
      <c r="R63" s="306">
        <v>0</v>
      </c>
      <c r="S63" s="1"/>
    </row>
    <row r="64" spans="1:19" ht="15" customHeight="1" x14ac:dyDescent="0.3">
      <c r="A64" s="79"/>
      <c r="B64" s="383" t="s">
        <v>118</v>
      </c>
      <c r="C64" s="383"/>
      <c r="D64" s="71">
        <f>SUMIF('BASE BID'!E:E, B64, 'BASE BID'!N:N)</f>
        <v>0</v>
      </c>
      <c r="E64" s="71">
        <f>SUMIF('BASE BID'!E:E, B64, 'BASE BID'!P:P)</f>
        <v>0</v>
      </c>
      <c r="F64" s="310">
        <f>SUMIF('BASE BID'!E:E, B64, 'BASE BID'!Q:Q)</f>
        <v>0</v>
      </c>
      <c r="G64" s="283">
        <f t="shared" si="5"/>
        <v>0</v>
      </c>
      <c r="H64" s="147"/>
      <c r="I64" s="147"/>
      <c r="J64" s="299">
        <f t="shared" si="6"/>
        <v>0</v>
      </c>
      <c r="K64" s="299">
        <f t="shared" si="9"/>
        <v>0</v>
      </c>
      <c r="L64" s="300">
        <f t="shared" si="10"/>
        <v>0</v>
      </c>
      <c r="M64" s="300"/>
      <c r="N64" s="305"/>
      <c r="O64" s="305"/>
      <c r="P64" s="305"/>
      <c r="Q64" s="119"/>
      <c r="R64" s="306">
        <v>0</v>
      </c>
      <c r="S64" s="1"/>
    </row>
    <row r="65" spans="1:19" ht="15" customHeight="1" x14ac:dyDescent="0.3">
      <c r="A65" s="79"/>
      <c r="B65" s="383" t="s">
        <v>67</v>
      </c>
      <c r="C65" s="383"/>
      <c r="D65" s="71">
        <f>SUMIF('BASE BID'!E:E, B65, 'BASE BID'!N:N)</f>
        <v>0</v>
      </c>
      <c r="E65" s="71">
        <f>SUMIF('BASE BID'!E:E, B65, 'BASE BID'!P:P)</f>
        <v>0</v>
      </c>
      <c r="F65" s="310">
        <f>SUMIF('BASE BID'!E:E, B65, 'BASE BID'!Q:Q)</f>
        <v>0</v>
      </c>
      <c r="G65" s="283">
        <f t="shared" si="5"/>
        <v>0</v>
      </c>
      <c r="H65" s="147"/>
      <c r="I65" s="147"/>
      <c r="J65" s="299">
        <f t="shared" si="6"/>
        <v>0</v>
      </c>
      <c r="K65" s="299">
        <f t="shared" si="9"/>
        <v>0</v>
      </c>
      <c r="L65" s="300">
        <f t="shared" si="10"/>
        <v>0</v>
      </c>
      <c r="M65" s="300"/>
      <c r="N65" s="305"/>
      <c r="O65" s="305"/>
      <c r="P65" s="305"/>
      <c r="Q65" s="119"/>
      <c r="R65" s="306">
        <v>0</v>
      </c>
      <c r="S65" s="1"/>
    </row>
    <row r="66" spans="1:19" ht="15" customHeight="1" x14ac:dyDescent="0.3">
      <c r="A66" s="79"/>
      <c r="B66" s="383" t="s">
        <v>121</v>
      </c>
      <c r="C66" s="383"/>
      <c r="D66" s="71">
        <f>SUMIF('BASE BID'!E:E, B66, 'BASE BID'!N:N)</f>
        <v>0</v>
      </c>
      <c r="E66" s="71">
        <f>SUMIF('BASE BID'!E:E, B66, 'BASE BID'!P:P)</f>
        <v>0</v>
      </c>
      <c r="F66" s="310">
        <f>SUMIF('BASE BID'!E:E, B66, 'BASE BID'!Q:Q)</f>
        <v>0</v>
      </c>
      <c r="G66" s="283">
        <f t="shared" si="5"/>
        <v>0</v>
      </c>
      <c r="H66" s="147"/>
      <c r="I66" s="147"/>
      <c r="J66" s="299">
        <f t="shared" si="6"/>
        <v>0</v>
      </c>
      <c r="K66" s="299">
        <f t="shared" si="9"/>
        <v>0</v>
      </c>
      <c r="L66" s="300">
        <f t="shared" si="10"/>
        <v>0</v>
      </c>
      <c r="M66" s="300"/>
      <c r="N66" s="305"/>
      <c r="O66" s="305"/>
      <c r="P66" s="305"/>
      <c r="Q66" s="119"/>
      <c r="R66" s="306">
        <v>0</v>
      </c>
      <c r="S66" s="1"/>
    </row>
    <row r="67" spans="1:19" ht="15" customHeight="1" x14ac:dyDescent="0.3">
      <c r="A67" s="79"/>
      <c r="B67" s="383" t="s">
        <v>124</v>
      </c>
      <c r="C67" s="383"/>
      <c r="D67" s="71">
        <f>SUMIF('BASE BID'!E:E, B67, 'BASE BID'!N:N)</f>
        <v>0</v>
      </c>
      <c r="E67" s="71">
        <f>SUMIF('BASE BID'!E:E, B67, 'BASE BID'!P:P)</f>
        <v>0</v>
      </c>
      <c r="F67" s="310">
        <f>SUMIF('BASE BID'!E:E, B67, 'BASE BID'!Q:Q)</f>
        <v>0</v>
      </c>
      <c r="G67" s="283">
        <f t="shared" si="5"/>
        <v>0</v>
      </c>
      <c r="H67" s="147"/>
      <c r="I67" s="147"/>
      <c r="J67" s="299">
        <f t="shared" si="6"/>
        <v>0</v>
      </c>
      <c r="K67" s="299">
        <f t="shared" si="9"/>
        <v>0</v>
      </c>
      <c r="L67" s="300">
        <f t="shared" si="10"/>
        <v>0</v>
      </c>
      <c r="M67" s="300"/>
      <c r="N67" s="305"/>
      <c r="O67" s="305"/>
      <c r="P67" s="305"/>
      <c r="Q67" s="119"/>
      <c r="R67" s="306">
        <v>0</v>
      </c>
      <c r="S67" s="1"/>
    </row>
    <row r="68" spans="1:19" ht="15" customHeight="1" x14ac:dyDescent="0.3">
      <c r="A68" s="79"/>
      <c r="B68" s="383" t="s">
        <v>130</v>
      </c>
      <c r="C68" s="383"/>
      <c r="D68" s="71">
        <f>SUMIF('BASE BID'!E:E, B68, 'BASE BID'!N:N)</f>
        <v>0</v>
      </c>
      <c r="E68" s="71">
        <f>SUMIF('BASE BID'!E:E, B68, 'BASE BID'!P:P)</f>
        <v>0</v>
      </c>
      <c r="F68" s="310">
        <f>SUMIF('BASE BID'!E:E, B68, 'BASE BID'!Q:Q)</f>
        <v>0</v>
      </c>
      <c r="G68" s="283">
        <f t="shared" si="5"/>
        <v>0</v>
      </c>
      <c r="H68" s="147"/>
      <c r="I68" s="147"/>
      <c r="J68" s="299">
        <f t="shared" si="6"/>
        <v>0</v>
      </c>
      <c r="K68" s="299">
        <f t="shared" si="9"/>
        <v>0</v>
      </c>
      <c r="L68" s="300">
        <f t="shared" si="10"/>
        <v>0</v>
      </c>
      <c r="M68" s="300"/>
      <c r="N68" s="305"/>
      <c r="O68" s="305"/>
      <c r="P68" s="305"/>
      <c r="Q68" s="119"/>
      <c r="R68" s="306">
        <v>0</v>
      </c>
      <c r="S68" s="1"/>
    </row>
    <row r="69" spans="1:19" ht="15" customHeight="1" x14ac:dyDescent="0.3">
      <c r="A69" s="79"/>
      <c r="B69" s="383" t="s">
        <v>131</v>
      </c>
      <c r="C69" s="383"/>
      <c r="D69" s="71">
        <f>SUMIF('BASE BID'!E:E, B69, 'BASE BID'!N:N)</f>
        <v>0</v>
      </c>
      <c r="E69" s="71">
        <f>SUMIF('BASE BID'!E:E, B69, 'BASE BID'!P:P)</f>
        <v>0</v>
      </c>
      <c r="F69" s="310">
        <f>SUMIF('BASE BID'!E:E, B69, 'BASE BID'!Q:Q)</f>
        <v>0</v>
      </c>
      <c r="G69" s="283">
        <f t="shared" si="5"/>
        <v>0</v>
      </c>
      <c r="H69" s="147"/>
      <c r="I69" s="147"/>
      <c r="J69" s="299">
        <f t="shared" si="6"/>
        <v>0</v>
      </c>
      <c r="K69" s="299">
        <f t="shared" si="9"/>
        <v>0</v>
      </c>
      <c r="L69" s="300">
        <f t="shared" si="10"/>
        <v>0</v>
      </c>
      <c r="M69" s="300"/>
      <c r="N69" s="305"/>
      <c r="O69" s="305"/>
      <c r="P69" s="305"/>
      <c r="Q69" s="119"/>
      <c r="R69" s="306">
        <v>0</v>
      </c>
      <c r="S69" s="1"/>
    </row>
    <row r="70" spans="1:19" ht="15" customHeight="1" x14ac:dyDescent="0.3">
      <c r="A70" s="79"/>
      <c r="B70" s="383" t="s">
        <v>134</v>
      </c>
      <c r="C70" s="383"/>
      <c r="D70" s="71">
        <f>SUMIF('BASE BID'!E:E, B70, 'BASE BID'!N:N)</f>
        <v>0</v>
      </c>
      <c r="E70" s="71">
        <f>SUMIF('BASE BID'!E:E, B70, 'BASE BID'!P:P)</f>
        <v>0</v>
      </c>
      <c r="F70" s="310">
        <f>SUMIF('BASE BID'!E:E, B70, 'BASE BID'!Q:Q)</f>
        <v>0</v>
      </c>
      <c r="G70" s="283">
        <f t="shared" si="5"/>
        <v>0</v>
      </c>
      <c r="H70" s="147"/>
      <c r="I70" s="147"/>
      <c r="J70" s="299">
        <f t="shared" si="6"/>
        <v>0</v>
      </c>
      <c r="K70" s="299">
        <f t="shared" si="9"/>
        <v>0</v>
      </c>
      <c r="L70" s="300">
        <f t="shared" si="10"/>
        <v>0</v>
      </c>
      <c r="M70" s="300"/>
      <c r="N70" s="305"/>
      <c r="O70" s="305"/>
      <c r="P70" s="305"/>
      <c r="Q70" s="119"/>
      <c r="R70" s="306">
        <v>0</v>
      </c>
      <c r="S70" s="1"/>
    </row>
    <row r="71" spans="1:19" ht="15" customHeight="1" x14ac:dyDescent="0.3">
      <c r="A71" s="79"/>
      <c r="B71" s="383" t="s">
        <v>135</v>
      </c>
      <c r="C71" s="383"/>
      <c r="D71" s="71">
        <f>SUMIF('BASE BID'!E:E, B71, 'BASE BID'!N:N)</f>
        <v>0</v>
      </c>
      <c r="E71" s="71">
        <f>SUMIF('BASE BID'!E:E, B71, 'BASE BID'!P:P)</f>
        <v>0</v>
      </c>
      <c r="F71" s="310">
        <f>SUMIF('BASE BID'!E:E, B71, 'BASE BID'!Q:Q)</f>
        <v>0</v>
      </c>
      <c r="G71" s="283">
        <f t="shared" si="5"/>
        <v>0</v>
      </c>
      <c r="H71" s="147"/>
      <c r="I71" s="147"/>
      <c r="J71" s="299">
        <f t="shared" si="6"/>
        <v>0</v>
      </c>
      <c r="K71" s="299">
        <f t="shared" si="9"/>
        <v>0</v>
      </c>
      <c r="L71" s="300">
        <f t="shared" si="10"/>
        <v>0</v>
      </c>
      <c r="M71" s="300"/>
      <c r="N71" s="305"/>
      <c r="O71" s="305"/>
      <c r="P71" s="305"/>
      <c r="Q71" s="119"/>
      <c r="R71" s="306">
        <v>0</v>
      </c>
      <c r="S71" s="1"/>
    </row>
    <row r="72" spans="1:19" ht="15" customHeight="1" x14ac:dyDescent="0.3">
      <c r="A72" s="79"/>
      <c r="B72" s="383" t="s">
        <v>140</v>
      </c>
      <c r="C72" s="383"/>
      <c r="D72" s="71">
        <f>SUMIF('BASE BID'!E:E, B72, 'BASE BID'!N:N)</f>
        <v>0</v>
      </c>
      <c r="E72" s="71">
        <f>SUMIF('BASE BID'!E:E, B72, 'BASE BID'!P:P)</f>
        <v>0</v>
      </c>
      <c r="F72" s="310">
        <f>SUMIF('BASE BID'!E:E, B72, 'BASE BID'!Q:Q)</f>
        <v>0</v>
      </c>
      <c r="G72" s="283">
        <f t="shared" si="5"/>
        <v>0</v>
      </c>
      <c r="H72" s="147"/>
      <c r="I72" s="147"/>
      <c r="J72" s="299">
        <f t="shared" si="6"/>
        <v>0</v>
      </c>
      <c r="K72" s="299">
        <f t="shared" si="9"/>
        <v>0</v>
      </c>
      <c r="L72" s="300">
        <f t="shared" si="10"/>
        <v>0</v>
      </c>
      <c r="M72" s="300"/>
      <c r="N72" s="305"/>
      <c r="O72" s="305"/>
      <c r="P72" s="305"/>
      <c r="Q72" s="119"/>
      <c r="R72" s="306">
        <v>0</v>
      </c>
      <c r="S72" s="1"/>
    </row>
    <row r="73" spans="1:19" ht="15" customHeight="1" x14ac:dyDescent="0.3">
      <c r="A73" s="79"/>
      <c r="B73" s="383" t="s">
        <v>141</v>
      </c>
      <c r="C73" s="383"/>
      <c r="D73" s="71">
        <f>SUMIF('BASE BID'!E:E, B73, 'BASE BID'!N:N)</f>
        <v>0</v>
      </c>
      <c r="E73" s="71">
        <f>SUMIF('BASE BID'!E:E, B73, 'BASE BID'!P:P)</f>
        <v>0</v>
      </c>
      <c r="F73" s="310">
        <f>SUMIF('BASE BID'!E:E, B73, 'BASE BID'!Q:Q)</f>
        <v>0</v>
      </c>
      <c r="G73" s="283">
        <f t="shared" si="5"/>
        <v>0</v>
      </c>
      <c r="H73" s="147"/>
      <c r="I73" s="147"/>
      <c r="J73" s="299">
        <f t="shared" si="6"/>
        <v>0</v>
      </c>
      <c r="K73" s="299">
        <f t="shared" si="9"/>
        <v>0</v>
      </c>
      <c r="L73" s="300">
        <f t="shared" si="10"/>
        <v>0</v>
      </c>
      <c r="M73" s="300"/>
      <c r="N73" s="305"/>
      <c r="O73" s="305"/>
      <c r="P73" s="305"/>
      <c r="Q73" s="119"/>
      <c r="R73" s="306">
        <v>0</v>
      </c>
      <c r="S73" s="1"/>
    </row>
    <row r="74" spans="1:19" ht="15" customHeight="1" x14ac:dyDescent="0.3">
      <c r="A74" s="79"/>
      <c r="B74" s="383" t="s">
        <v>146</v>
      </c>
      <c r="C74" s="383"/>
      <c r="D74" s="71">
        <f>SUMIF('BASE BID'!E:E, B74, 'BASE BID'!N:N)</f>
        <v>0</v>
      </c>
      <c r="E74" s="71">
        <f>SUMIF('BASE BID'!E:E, B74, 'BASE BID'!P:P)</f>
        <v>0</v>
      </c>
      <c r="F74" s="310">
        <f>SUMIF('BASE BID'!E:E, B74, 'BASE BID'!Q:Q)</f>
        <v>0</v>
      </c>
      <c r="G74" s="283">
        <f t="shared" si="5"/>
        <v>0</v>
      </c>
      <c r="H74" s="147"/>
      <c r="I74" s="147"/>
      <c r="J74" s="299">
        <f t="shared" si="6"/>
        <v>0</v>
      </c>
      <c r="K74" s="299">
        <f t="shared" si="9"/>
        <v>0</v>
      </c>
      <c r="L74" s="300">
        <f t="shared" si="10"/>
        <v>0</v>
      </c>
      <c r="M74" s="300"/>
      <c r="N74" s="305"/>
      <c r="O74" s="305"/>
      <c r="P74" s="305"/>
      <c r="Q74" s="119"/>
      <c r="R74" s="306">
        <v>0</v>
      </c>
      <c r="S74" s="1"/>
    </row>
    <row r="75" spans="1:19" ht="15" customHeight="1" x14ac:dyDescent="0.3">
      <c r="A75" s="79"/>
      <c r="B75" s="383" t="s">
        <v>150</v>
      </c>
      <c r="C75" s="383"/>
      <c r="D75" s="71">
        <f>SUMIF('BASE BID'!E:E, B75, 'BASE BID'!N:N)</f>
        <v>0</v>
      </c>
      <c r="E75" s="71">
        <f>SUMIF('BASE BID'!E:E, B75, 'BASE BID'!P:P)</f>
        <v>0</v>
      </c>
      <c r="F75" s="310">
        <f>SUMIF('BASE BID'!E:E, B75, 'BASE BID'!Q:Q)</f>
        <v>0</v>
      </c>
      <c r="G75" s="283">
        <f t="shared" si="5"/>
        <v>0</v>
      </c>
      <c r="H75" s="147"/>
      <c r="I75" s="147"/>
      <c r="J75" s="299">
        <f t="shared" si="6"/>
        <v>0</v>
      </c>
      <c r="K75" s="299">
        <f t="shared" si="9"/>
        <v>0</v>
      </c>
      <c r="L75" s="300">
        <f t="shared" si="10"/>
        <v>0</v>
      </c>
      <c r="M75" s="300"/>
      <c r="N75" s="305"/>
      <c r="O75" s="305"/>
      <c r="P75" s="305"/>
      <c r="Q75" s="119"/>
      <c r="R75" s="306">
        <v>0</v>
      </c>
      <c r="S75" s="1"/>
    </row>
    <row r="76" spans="1:19" ht="15" customHeight="1" x14ac:dyDescent="0.3">
      <c r="A76" s="79"/>
      <c r="B76" s="383" t="s">
        <v>155</v>
      </c>
      <c r="C76" s="383"/>
      <c r="D76" s="71">
        <f>SUMIF('BASE BID'!E:E, B76, 'BASE BID'!N:N)</f>
        <v>1095777.3558513599</v>
      </c>
      <c r="E76" s="71">
        <f>SUMIF('BASE BID'!E:E, B76, 'BASE BID'!P:P)</f>
        <v>1154030.8601850001</v>
      </c>
      <c r="F76" s="310">
        <f>SUMIF('BASE BID'!E:E, B76, 'BASE BID'!Q:Q)</f>
        <v>2249808.2160363607</v>
      </c>
      <c r="G76" s="283">
        <f t="shared" si="5"/>
        <v>0.83531721171114726</v>
      </c>
      <c r="H76" s="147"/>
      <c r="I76" s="147"/>
      <c r="J76" s="299">
        <f t="shared" si="6"/>
        <v>2932666.3476519333</v>
      </c>
      <c r="K76" s="299">
        <f t="shared" si="9"/>
        <v>0</v>
      </c>
      <c r="L76" s="300">
        <f t="shared" si="10"/>
        <v>2932666.3476519333</v>
      </c>
      <c r="M76" s="300"/>
      <c r="N76" s="305"/>
      <c r="O76" s="305"/>
      <c r="P76" s="305"/>
      <c r="Q76" s="119"/>
      <c r="R76" s="306">
        <v>0</v>
      </c>
      <c r="S76" s="1"/>
    </row>
    <row r="77" spans="1:19" ht="15" customHeight="1" x14ac:dyDescent="0.3">
      <c r="A77" s="79"/>
      <c r="B77" s="383" t="s">
        <v>156</v>
      </c>
      <c r="C77" s="383"/>
      <c r="D77" s="71">
        <f>SUMIF('BASE BID'!E:E, B77, 'BASE BID'!N:N)</f>
        <v>0</v>
      </c>
      <c r="E77" s="71">
        <f>SUMIF('BASE BID'!E:E, B77, 'BASE BID'!P:P)</f>
        <v>0</v>
      </c>
      <c r="F77" s="310">
        <f>SUMIF('BASE BID'!E:E, B77, 'BASE BID'!Q:Q)</f>
        <v>0</v>
      </c>
      <c r="G77" s="283">
        <f t="shared" si="5"/>
        <v>0</v>
      </c>
      <c r="H77" s="147"/>
      <c r="I77" s="147"/>
      <c r="J77" s="299">
        <f t="shared" si="6"/>
        <v>0</v>
      </c>
      <c r="K77" s="299">
        <f t="shared" ref="K77:K83" si="11">IF(R77="",J77,R77*(1+L$11))</f>
        <v>0</v>
      </c>
      <c r="L77" s="300">
        <f t="shared" ref="L77:L83" si="12">J77-K77</f>
        <v>0</v>
      </c>
      <c r="M77" s="300"/>
      <c r="N77" s="305"/>
      <c r="O77" s="305"/>
      <c r="P77" s="305"/>
      <c r="Q77" s="119"/>
      <c r="R77" s="306">
        <v>0</v>
      </c>
      <c r="S77" s="1"/>
    </row>
    <row r="78" spans="1:19" ht="15" customHeight="1" x14ac:dyDescent="0.3">
      <c r="A78" s="79"/>
      <c r="B78" s="383" t="s">
        <v>159</v>
      </c>
      <c r="C78" s="383"/>
      <c r="D78" s="71">
        <f>SUMIF('BASE BID'!E:E, B78, 'BASE BID'!N:N)</f>
        <v>0</v>
      </c>
      <c r="E78" s="71">
        <f>SUMIF('BASE BID'!E:E, B78, 'BASE BID'!P:P)</f>
        <v>0</v>
      </c>
      <c r="F78" s="310">
        <f>SUMIF('BASE BID'!E:E, B78, 'BASE BID'!Q:Q)</f>
        <v>0</v>
      </c>
      <c r="G78" s="283">
        <f t="shared" si="5"/>
        <v>0</v>
      </c>
      <c r="H78" s="147"/>
      <c r="I78" s="147"/>
      <c r="J78" s="299">
        <f t="shared" si="6"/>
        <v>0</v>
      </c>
      <c r="K78" s="299">
        <f t="shared" si="11"/>
        <v>0</v>
      </c>
      <c r="L78" s="300">
        <f t="shared" si="12"/>
        <v>0</v>
      </c>
      <c r="M78" s="300"/>
      <c r="N78" s="305"/>
      <c r="O78" s="305"/>
      <c r="P78" s="305"/>
      <c r="Q78" s="119"/>
      <c r="R78" s="306">
        <v>0</v>
      </c>
      <c r="S78" s="1"/>
    </row>
    <row r="79" spans="1:19" ht="15" customHeight="1" x14ac:dyDescent="0.3">
      <c r="A79" s="79"/>
      <c r="B79" s="383" t="s">
        <v>162</v>
      </c>
      <c r="C79" s="383"/>
      <c r="D79" s="71">
        <f>SUMIF('BASE BID'!E:E, B79, 'BASE BID'!N:N)</f>
        <v>0</v>
      </c>
      <c r="E79" s="71">
        <f>SUMIF('BASE BID'!E:E, B79, 'BASE BID'!P:P)</f>
        <v>0</v>
      </c>
      <c r="F79" s="310">
        <f>SUMIF('BASE BID'!E:E, B79, 'BASE BID'!Q:Q)</f>
        <v>0</v>
      </c>
      <c r="G79" s="283">
        <f t="shared" si="5"/>
        <v>0</v>
      </c>
      <c r="H79" s="147"/>
      <c r="I79" s="147"/>
      <c r="J79" s="299">
        <f t="shared" si="6"/>
        <v>0</v>
      </c>
      <c r="K79" s="299">
        <f t="shared" si="11"/>
        <v>0</v>
      </c>
      <c r="L79" s="300">
        <f t="shared" si="12"/>
        <v>0</v>
      </c>
      <c r="M79" s="300"/>
      <c r="N79" s="305"/>
      <c r="O79" s="305"/>
      <c r="P79" s="305"/>
      <c r="Q79" s="119"/>
      <c r="R79" s="306">
        <v>0</v>
      </c>
      <c r="S79" s="1"/>
    </row>
    <row r="80" spans="1:19" ht="15" customHeight="1" x14ac:dyDescent="0.3">
      <c r="A80" s="79"/>
      <c r="B80" s="383" t="s">
        <v>168</v>
      </c>
      <c r="C80" s="383"/>
      <c r="D80" s="71">
        <f>SUMIF('BASE BID'!E:E, B80, 'BASE BID'!N:N)</f>
        <v>0</v>
      </c>
      <c r="E80" s="71">
        <f>SUMIF('BASE BID'!E:E, B80, 'BASE BID'!P:P)</f>
        <v>0</v>
      </c>
      <c r="F80" s="310">
        <f>SUMIF('BASE BID'!E:E, B80, 'BASE BID'!Q:Q)</f>
        <v>0</v>
      </c>
      <c r="G80" s="283">
        <f t="shared" si="5"/>
        <v>0</v>
      </c>
      <c r="H80" s="147"/>
      <c r="I80" s="147"/>
      <c r="J80" s="299">
        <f t="shared" si="6"/>
        <v>0</v>
      </c>
      <c r="K80" s="299">
        <f t="shared" si="11"/>
        <v>0</v>
      </c>
      <c r="L80" s="300">
        <f t="shared" si="12"/>
        <v>0</v>
      </c>
      <c r="M80" s="300"/>
      <c r="N80" s="305"/>
      <c r="O80" s="305"/>
      <c r="P80" s="305"/>
      <c r="Q80" s="119"/>
      <c r="R80" s="306">
        <v>0</v>
      </c>
      <c r="S80" s="1"/>
    </row>
    <row r="81" spans="1:19" ht="15" customHeight="1" x14ac:dyDescent="0.3">
      <c r="A81" s="79"/>
      <c r="B81" s="383" t="s">
        <v>170</v>
      </c>
      <c r="C81" s="383"/>
      <c r="D81" s="71">
        <f>SUMIF('BASE BID'!E:E, B81, 'BASE BID'!N:N)</f>
        <v>0</v>
      </c>
      <c r="E81" s="71">
        <f>SUMIF('BASE BID'!E:E, B81, 'BASE BID'!P:P)</f>
        <v>0</v>
      </c>
      <c r="F81" s="310">
        <f>SUMIF('BASE BID'!E:E, B81, 'BASE BID'!Q:Q)</f>
        <v>0</v>
      </c>
      <c r="G81" s="283">
        <f t="shared" si="5"/>
        <v>0</v>
      </c>
      <c r="H81" s="147"/>
      <c r="I81" s="147"/>
      <c r="J81" s="299">
        <f t="shared" si="6"/>
        <v>0</v>
      </c>
      <c r="K81" s="299">
        <f t="shared" si="11"/>
        <v>0</v>
      </c>
      <c r="L81" s="300">
        <f t="shared" si="12"/>
        <v>0</v>
      </c>
      <c r="M81" s="300"/>
      <c r="N81" s="305"/>
      <c r="O81" s="305"/>
      <c r="P81" s="305"/>
      <c r="Q81" s="119"/>
      <c r="R81" s="306">
        <v>0</v>
      </c>
      <c r="S81" s="1"/>
    </row>
    <row r="82" spans="1:19" ht="15" customHeight="1" x14ac:dyDescent="0.3">
      <c r="A82" s="79"/>
      <c r="B82" s="383" t="s">
        <v>76</v>
      </c>
      <c r="C82" s="383"/>
      <c r="D82" s="71">
        <f>SUMIF('BASE BID'!E:E, B82, 'BASE BID'!N:N)</f>
        <v>0</v>
      </c>
      <c r="E82" s="71">
        <f>SUMIF('BASE BID'!E:E, B82, 'BASE BID'!P:P)</f>
        <v>0</v>
      </c>
      <c r="F82" s="310">
        <f>SUMIF('BASE BID'!E:E, B82, 'BASE BID'!Q:Q)</f>
        <v>0</v>
      </c>
      <c r="G82" s="283">
        <f t="shared" si="5"/>
        <v>0</v>
      </c>
      <c r="H82" s="147"/>
      <c r="I82" s="147"/>
      <c r="J82" s="299">
        <f t="shared" si="6"/>
        <v>0</v>
      </c>
      <c r="K82" s="299">
        <f t="shared" si="11"/>
        <v>0</v>
      </c>
      <c r="L82" s="300">
        <f t="shared" si="12"/>
        <v>0</v>
      </c>
      <c r="M82" s="300"/>
      <c r="N82" s="305"/>
      <c r="O82" s="305"/>
      <c r="P82" s="305"/>
      <c r="Q82" s="119"/>
      <c r="R82" s="306">
        <v>0</v>
      </c>
      <c r="S82" s="1"/>
    </row>
    <row r="83" spans="1:19" ht="15" customHeight="1" x14ac:dyDescent="0.3">
      <c r="A83" s="79"/>
      <c r="B83" s="383" t="s">
        <v>177</v>
      </c>
      <c r="C83" s="383"/>
      <c r="D83" s="71">
        <f>SUMIF('BASE BID'!E:E, B83, 'BASE BID'!N:N)</f>
        <v>0</v>
      </c>
      <c r="E83" s="71">
        <f>SUMIF('BASE BID'!E:E, B83, 'BASE BID'!P:P)</f>
        <v>0</v>
      </c>
      <c r="F83" s="310">
        <f>SUMIF('BASE BID'!E:E, B83, 'BASE BID'!Q:Q)</f>
        <v>0</v>
      </c>
      <c r="G83" s="283">
        <f t="shared" si="5"/>
        <v>0</v>
      </c>
      <c r="H83" s="147"/>
      <c r="I83" s="147"/>
      <c r="J83" s="299">
        <f t="shared" si="6"/>
        <v>0</v>
      </c>
      <c r="K83" s="299">
        <f t="shared" si="11"/>
        <v>0</v>
      </c>
      <c r="L83" s="300">
        <f t="shared" si="12"/>
        <v>0</v>
      </c>
      <c r="M83" s="300"/>
      <c r="N83" s="305"/>
      <c r="O83" s="305"/>
      <c r="P83" s="305"/>
      <c r="Q83" s="119"/>
      <c r="R83" s="306">
        <v>0</v>
      </c>
      <c r="S83" s="1"/>
    </row>
    <row r="84" spans="1:19" x14ac:dyDescent="0.25">
      <c r="A84" s="79"/>
      <c r="B84" s="384" t="s">
        <v>77</v>
      </c>
      <c r="C84" s="384"/>
      <c r="D84" s="286">
        <f>SUM(D50:D83)</f>
        <v>1539327.0456429285</v>
      </c>
      <c r="E84" s="286">
        <f>SUM(E50:E83)</f>
        <v>1154030.8601850001</v>
      </c>
      <c r="F84" s="287">
        <f>SUM(F50:F83)</f>
        <v>2693357.9058279293</v>
      </c>
      <c r="G84" s="288">
        <f>SUM(G50:G83)</f>
        <v>1</v>
      </c>
      <c r="H84" s="147"/>
      <c r="I84" s="147"/>
      <c r="J84" s="301">
        <f>SUM(J50:J83)</f>
        <v>3495420.0165749858</v>
      </c>
      <c r="K84" s="302">
        <f>SUM(K50:K83)</f>
        <v>0</v>
      </c>
      <c r="L84" s="304">
        <f>SUM(L50:L83)</f>
        <v>3495420.0165749858</v>
      </c>
      <c r="M84" s="304">
        <f>SUM(M50:M83)</f>
        <v>0</v>
      </c>
      <c r="N84" s="305"/>
      <c r="O84" s="305"/>
      <c r="P84" s="305"/>
      <c r="Q84" s="119"/>
      <c r="R84" s="301">
        <f>SUM(R50:R83)</f>
        <v>0</v>
      </c>
      <c r="S84" s="1"/>
    </row>
    <row r="85" spans="1:19" x14ac:dyDescent="0.25">
      <c r="A85" s="79"/>
      <c r="B85" s="384" t="s">
        <v>78</v>
      </c>
      <c r="C85" s="384"/>
      <c r="D85" s="289">
        <v>0</v>
      </c>
      <c r="E85" s="286">
        <f>E84*G85</f>
        <v>77066.180843154318</v>
      </c>
      <c r="F85" s="290">
        <f>D85+E85</f>
        <v>77066.180843154318</v>
      </c>
      <c r="G85" s="291">
        <f>G39</f>
        <v>6.6780000000000006E-2</v>
      </c>
      <c r="H85" s="147"/>
      <c r="I85" s="147"/>
      <c r="J85" s="119"/>
      <c r="K85" s="119"/>
      <c r="L85" s="119"/>
      <c r="M85" s="119"/>
      <c r="N85" s="119"/>
      <c r="O85" s="119"/>
      <c r="P85" s="119"/>
      <c r="Q85" s="81"/>
      <c r="R85" s="1"/>
      <c r="S85" s="1"/>
    </row>
    <row r="86" spans="1:19" x14ac:dyDescent="0.25">
      <c r="A86" s="79"/>
      <c r="B86" s="384" t="s">
        <v>79</v>
      </c>
      <c r="C86" s="384"/>
      <c r="D86" s="289">
        <v>0</v>
      </c>
      <c r="E86" s="286">
        <f>E84*G86</f>
        <v>288507.71504625003</v>
      </c>
      <c r="F86" s="290">
        <f>D86+E86</f>
        <v>288507.71504625003</v>
      </c>
      <c r="G86" s="291">
        <f>G40</f>
        <v>0.25</v>
      </c>
      <c r="H86" s="147"/>
      <c r="I86" s="147"/>
      <c r="J86" s="119"/>
      <c r="K86" s="119"/>
      <c r="L86" s="119"/>
      <c r="M86" s="119"/>
      <c r="N86" s="119"/>
      <c r="O86" s="119"/>
      <c r="P86" s="119"/>
      <c r="Q86" s="81"/>
      <c r="R86" s="1"/>
      <c r="S86" s="1"/>
    </row>
    <row r="87" spans="1:19" x14ac:dyDescent="0.25">
      <c r="A87" s="79"/>
      <c r="B87" s="384" t="s">
        <v>80</v>
      </c>
      <c r="C87" s="384"/>
      <c r="D87" s="289">
        <f>D84*G87</f>
        <v>384831.76141073211</v>
      </c>
      <c r="E87" s="286">
        <v>0</v>
      </c>
      <c r="F87" s="290">
        <f>D87+E87</f>
        <v>384831.76141073211</v>
      </c>
      <c r="G87" s="291">
        <f>G41</f>
        <v>0.25</v>
      </c>
      <c r="H87" s="147"/>
      <c r="I87" s="147"/>
      <c r="J87" s="119"/>
      <c r="K87" s="119"/>
      <c r="L87" s="119"/>
      <c r="M87" s="119"/>
      <c r="N87" s="119"/>
      <c r="O87" s="119"/>
      <c r="P87" s="119"/>
      <c r="Q87" s="81"/>
      <c r="R87" s="1"/>
      <c r="S87" s="1"/>
    </row>
    <row r="88" spans="1:19" x14ac:dyDescent="0.25">
      <c r="A88" s="79"/>
      <c r="B88" s="384" t="s">
        <v>12</v>
      </c>
      <c r="C88" s="384"/>
      <c r="D88" s="289"/>
      <c r="E88" s="290"/>
      <c r="F88" s="290">
        <f>SUM(F84:F87)*G88</f>
        <v>51656.453446920983</v>
      </c>
      <c r="G88" s="291">
        <f>G42</f>
        <v>1.4999999999999999E-2</v>
      </c>
      <c r="H88" s="147"/>
      <c r="I88" s="147"/>
      <c r="J88" s="119"/>
      <c r="K88" s="119"/>
      <c r="L88" s="119"/>
      <c r="M88" s="119"/>
      <c r="N88" s="119"/>
      <c r="O88" s="119"/>
      <c r="P88" s="119"/>
      <c r="Q88" s="81"/>
      <c r="R88" s="1"/>
      <c r="S88" s="1"/>
    </row>
    <row r="89" spans="1:19" x14ac:dyDescent="0.25">
      <c r="A89" s="79"/>
      <c r="B89" s="380" t="s">
        <v>81</v>
      </c>
      <c r="C89" s="380"/>
      <c r="D89" s="294"/>
      <c r="E89" s="295"/>
      <c r="F89" s="295">
        <f>F84+F85+F86+F87+F88</f>
        <v>3495420.0165749867</v>
      </c>
      <c r="G89" s="296"/>
      <c r="H89" s="147"/>
      <c r="I89" s="147"/>
      <c r="J89" s="119"/>
      <c r="K89" s="119"/>
      <c r="L89" s="119"/>
      <c r="M89" s="119"/>
      <c r="N89" s="119"/>
      <c r="O89" s="119"/>
      <c r="P89" s="119"/>
      <c r="Q89" s="81"/>
      <c r="R89" s="1"/>
      <c r="S89" s="1"/>
    </row>
    <row r="90" spans="1:19" x14ac:dyDescent="0.25">
      <c r="A90" s="79"/>
      <c r="B90" s="147"/>
      <c r="C90" s="147"/>
      <c r="D90" s="254"/>
      <c r="E90" s="121"/>
      <c r="F90" s="121"/>
      <c r="G90" s="121"/>
      <c r="H90" s="147"/>
      <c r="I90" s="147"/>
      <c r="J90" s="119"/>
      <c r="K90" s="119"/>
      <c r="L90" s="119"/>
      <c r="M90" s="119"/>
      <c r="N90" s="119"/>
      <c r="O90" s="119"/>
      <c r="P90" s="119"/>
      <c r="Q90" s="81"/>
      <c r="R90" s="1"/>
      <c r="S90" s="1"/>
    </row>
    <row r="91" spans="1:19" x14ac:dyDescent="0.25">
      <c r="A91" s="91"/>
      <c r="B91" s="147"/>
      <c r="C91" s="147"/>
      <c r="D91" s="254"/>
      <c r="E91" s="121"/>
      <c r="F91" s="121"/>
      <c r="G91" s="121"/>
      <c r="H91" s="147"/>
      <c r="I91" s="147"/>
      <c r="J91" s="119"/>
      <c r="K91" s="119"/>
      <c r="L91" s="119"/>
      <c r="M91" s="119"/>
      <c r="N91" s="119"/>
      <c r="O91" s="119"/>
      <c r="P91" s="119"/>
      <c r="Q91" s="81"/>
      <c r="R91" s="1"/>
      <c r="S91" s="1"/>
    </row>
    <row r="92" spans="1:19" x14ac:dyDescent="0.25">
      <c r="A92" s="92"/>
      <c r="B92" s="93"/>
      <c r="C92" s="93"/>
      <c r="D92" s="94"/>
      <c r="E92" s="95"/>
      <c r="F92" s="95"/>
      <c r="G92" s="95"/>
      <c r="H92" s="93"/>
      <c r="I92" s="93"/>
      <c r="J92" s="96"/>
      <c r="K92" s="96"/>
      <c r="L92" s="96"/>
      <c r="M92" s="96"/>
      <c r="N92" s="96"/>
      <c r="O92" s="96"/>
      <c r="P92" s="96"/>
      <c r="Q92" s="97"/>
      <c r="R92" s="1"/>
      <c r="S92" s="1"/>
    </row>
    <row r="93" spans="1:19" x14ac:dyDescent="0.25">
      <c r="R93" s="1"/>
      <c r="S93" s="1"/>
    </row>
    <row r="94" spans="1:19" x14ac:dyDescent="0.25">
      <c r="R94" s="1"/>
      <c r="S94" s="1"/>
    </row>
  </sheetData>
  <sortState xmlns:xlrd2="http://schemas.microsoft.com/office/spreadsheetml/2017/richdata2" ref="B38:C51">
    <sortCondition ref="B38:B51"/>
  </sortState>
  <mergeCells count="63">
    <mergeCell ref="B80:C80"/>
    <mergeCell ref="B81:C81"/>
    <mergeCell ref="B79:C79"/>
    <mergeCell ref="B83:C83"/>
    <mergeCell ref="B82:C82"/>
    <mergeCell ref="B75:C75"/>
    <mergeCell ref="B74:C74"/>
    <mergeCell ref="B78:C78"/>
    <mergeCell ref="B76:C76"/>
    <mergeCell ref="B77:C77"/>
    <mergeCell ref="B72:C72"/>
    <mergeCell ref="B73:C73"/>
    <mergeCell ref="B66:C66"/>
    <mergeCell ref="B67:C67"/>
    <mergeCell ref="B68:C68"/>
    <mergeCell ref="B69:C69"/>
    <mergeCell ref="B70:C70"/>
    <mergeCell ref="B54:C54"/>
    <mergeCell ref="B55:C55"/>
    <mergeCell ref="B56:C56"/>
    <mergeCell ref="B61:C61"/>
    <mergeCell ref="B62:C62"/>
    <mergeCell ref="B57:C57"/>
    <mergeCell ref="B58:C58"/>
    <mergeCell ref="B59:C59"/>
    <mergeCell ref="B60:C60"/>
    <mergeCell ref="B47:G48"/>
    <mergeCell ref="B89:C89"/>
    <mergeCell ref="B49:C49"/>
    <mergeCell ref="B50:C50"/>
    <mergeCell ref="B51:C51"/>
    <mergeCell ref="B65:C65"/>
    <mergeCell ref="B84:C84"/>
    <mergeCell ref="B85:C85"/>
    <mergeCell ref="B86:C86"/>
    <mergeCell ref="B87:C87"/>
    <mergeCell ref="B88:C88"/>
    <mergeCell ref="B71:C71"/>
    <mergeCell ref="B63:C63"/>
    <mergeCell ref="B64:C64"/>
    <mergeCell ref="B52:C52"/>
    <mergeCell ref="B53:C53"/>
    <mergeCell ref="R18:R19"/>
    <mergeCell ref="R48:R49"/>
    <mergeCell ref="N49:P49"/>
    <mergeCell ref="N19:P19"/>
    <mergeCell ref="J47:L48"/>
    <mergeCell ref="J45:L46"/>
    <mergeCell ref="M47:M48"/>
    <mergeCell ref="M17:M18"/>
    <mergeCell ref="A1:Q2"/>
    <mergeCell ref="B11:D11"/>
    <mergeCell ref="B9:C9"/>
    <mergeCell ref="D6:I7"/>
    <mergeCell ref="J9:L10"/>
    <mergeCell ref="B10:C10"/>
    <mergeCell ref="J11:K11"/>
    <mergeCell ref="J15:L16"/>
    <mergeCell ref="J17:L18"/>
    <mergeCell ref="B12:C12"/>
    <mergeCell ref="B14:C14"/>
    <mergeCell ref="B13:G13"/>
    <mergeCell ref="B17:G18"/>
  </mergeCells>
  <phoneticPr fontId="52" type="noConversion"/>
  <conditionalFormatting sqref="D10 D12:D13">
    <cfRule type="expression" dxfId="1" priority="6" stopIfTrue="1">
      <formula>#REF!&lt;&gt;SUM(#REF!)</formula>
    </cfRule>
  </conditionalFormatting>
  <conditionalFormatting sqref="D14:D15">
    <cfRule type="expression" dxfId="0" priority="1" stopIfTrue="1">
      <formula>#REF!&lt;&gt;SUM(#REF!)</formula>
    </cfRule>
  </conditionalFormatting>
  <hyperlinks>
    <hyperlink ref="B11" location="'HOURLY RATES'!A1" display="Hourly Rates" xr:uid="{00000000-0004-0000-0200-000000000000}"/>
    <hyperlink ref="B10:C10" location="'BASE BID'!A1" display="Base bid" xr:uid="{00000000-0004-0000-0200-000002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topLeftCell="A97" zoomScale="70" zoomScaleNormal="70" workbookViewId="0">
      <selection activeCell="G121" sqref="G121"/>
    </sheetView>
  </sheetViews>
  <sheetFormatPr defaultColWidth="8.81640625" defaultRowHeight="15.6" x14ac:dyDescent="0.3"/>
  <cols>
    <col min="1" max="1" width="8.81640625" style="72"/>
    <col min="2" max="2" width="11.08984375" style="72" customWidth="1"/>
    <col min="3" max="3" width="33.6328125" style="72" customWidth="1"/>
    <col min="4" max="4" width="14.54296875" style="72" bestFit="1" customWidth="1"/>
    <col min="5" max="16384" width="8.81640625" style="72"/>
  </cols>
  <sheetData>
    <row r="1" spans="2:13" ht="25.5" customHeight="1" x14ac:dyDescent="0.3">
      <c r="B1" s="246"/>
      <c r="C1" s="247"/>
      <c r="D1" s="247"/>
      <c r="E1" s="247"/>
      <c r="F1" s="247"/>
      <c r="G1" s="247"/>
      <c r="H1" s="247"/>
      <c r="I1" s="247"/>
      <c r="J1" s="248"/>
      <c r="K1" s="248"/>
      <c r="L1" s="248"/>
      <c r="M1" s="249"/>
    </row>
    <row r="2" spans="2:13" ht="16.5" customHeight="1" x14ac:dyDescent="0.3">
      <c r="B2" s="385" t="s">
        <v>261</v>
      </c>
      <c r="C2" s="386"/>
      <c r="D2" s="386"/>
      <c r="E2" s="386"/>
      <c r="F2" s="386"/>
      <c r="G2" s="386"/>
      <c r="H2" s="386"/>
      <c r="I2" s="386"/>
      <c r="J2" s="386"/>
      <c r="K2" s="386"/>
      <c r="L2" s="386"/>
      <c r="M2" s="387"/>
    </row>
    <row r="3" spans="2:13" ht="18" customHeight="1" thickBot="1" x14ac:dyDescent="0.35">
      <c r="B3" s="388"/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90"/>
    </row>
    <row r="4" spans="2:13" ht="24.75" customHeight="1" thickBot="1" x14ac:dyDescent="0.35">
      <c r="B4" s="391" t="s">
        <v>262</v>
      </c>
      <c r="C4" s="392"/>
      <c r="D4" s="392"/>
      <c r="E4" s="393"/>
      <c r="F4" s="393"/>
      <c r="G4" s="393"/>
      <c r="H4" s="393"/>
      <c r="I4" s="393"/>
      <c r="J4" s="393"/>
      <c r="K4" s="393"/>
      <c r="L4" s="393"/>
      <c r="M4" s="394"/>
    </row>
    <row r="5" spans="2:13" ht="42" customHeight="1" thickBot="1" x14ac:dyDescent="0.35">
      <c r="B5" s="63" t="s">
        <v>263</v>
      </c>
      <c r="C5" s="63" t="s">
        <v>264</v>
      </c>
      <c r="D5" s="63" t="s">
        <v>265</v>
      </c>
      <c r="M5" s="250"/>
    </row>
    <row r="6" spans="2:13" ht="16.2" thickBot="1" x14ac:dyDescent="0.35">
      <c r="B6" s="11" t="s">
        <v>266</v>
      </c>
      <c r="C6" s="11" t="s">
        <v>45</v>
      </c>
      <c r="D6" s="64">
        <v>79.331999999999994</v>
      </c>
      <c r="F6" s="395" t="s">
        <v>199</v>
      </c>
      <c r="G6" s="396"/>
      <c r="H6" s="396"/>
      <c r="I6" s="396"/>
      <c r="J6" s="397"/>
      <c r="L6" s="323"/>
      <c r="M6" s="250"/>
    </row>
    <row r="7" spans="2:13" x14ac:dyDescent="0.3">
      <c r="B7" s="10" t="s">
        <v>59</v>
      </c>
      <c r="C7" s="11" t="s">
        <v>85</v>
      </c>
      <c r="D7" s="64">
        <v>102</v>
      </c>
      <c r="L7" s="323"/>
      <c r="M7" s="250"/>
    </row>
    <row r="8" spans="2:13" x14ac:dyDescent="0.3">
      <c r="B8" s="10" t="s">
        <v>57</v>
      </c>
      <c r="C8" s="11" t="s">
        <v>86</v>
      </c>
      <c r="D8" s="64">
        <v>105.6</v>
      </c>
      <c r="L8" s="323"/>
      <c r="M8" s="250"/>
    </row>
    <row r="9" spans="2:13" x14ac:dyDescent="0.3">
      <c r="B9" s="10" t="s">
        <v>60</v>
      </c>
      <c r="C9" s="11" t="s">
        <v>87</v>
      </c>
      <c r="D9" s="64">
        <v>105.6</v>
      </c>
      <c r="L9" s="323"/>
      <c r="M9" s="250"/>
    </row>
    <row r="10" spans="2:13" x14ac:dyDescent="0.3">
      <c r="B10" s="10" t="s">
        <v>46</v>
      </c>
      <c r="C10" s="11" t="s">
        <v>88</v>
      </c>
      <c r="D10" s="64">
        <v>112.8</v>
      </c>
      <c r="L10" s="323"/>
      <c r="M10" s="250"/>
    </row>
    <row r="11" spans="2:13" x14ac:dyDescent="0.3">
      <c r="B11" s="10" t="s">
        <v>59</v>
      </c>
      <c r="C11" s="11" t="s">
        <v>89</v>
      </c>
      <c r="D11" s="64">
        <v>114</v>
      </c>
      <c r="L11" s="323"/>
      <c r="M11" s="250"/>
    </row>
    <row r="12" spans="2:13" x14ac:dyDescent="0.3">
      <c r="B12" s="10" t="s">
        <v>62</v>
      </c>
      <c r="C12" s="11" t="s">
        <v>90</v>
      </c>
      <c r="D12" s="64">
        <v>100.8</v>
      </c>
      <c r="L12" s="323"/>
      <c r="M12" s="250"/>
    </row>
    <row r="13" spans="2:13" x14ac:dyDescent="0.3">
      <c r="B13" s="10" t="s">
        <v>51</v>
      </c>
      <c r="C13" s="11" t="s">
        <v>91</v>
      </c>
      <c r="D13" s="64">
        <v>100.8</v>
      </c>
      <c r="L13" s="323"/>
      <c r="M13" s="250"/>
    </row>
    <row r="14" spans="2:13" x14ac:dyDescent="0.3">
      <c r="B14" s="10" t="s">
        <v>57</v>
      </c>
      <c r="C14" s="11" t="s">
        <v>92</v>
      </c>
      <c r="D14" s="64">
        <v>103.2</v>
      </c>
      <c r="L14" s="323"/>
      <c r="M14" s="250"/>
    </row>
    <row r="15" spans="2:13" x14ac:dyDescent="0.3">
      <c r="B15" s="10" t="s">
        <v>53</v>
      </c>
      <c r="C15" s="11" t="s">
        <v>93</v>
      </c>
      <c r="D15" s="64">
        <v>110.62980000000002</v>
      </c>
      <c r="L15" s="323"/>
      <c r="M15" s="250"/>
    </row>
    <row r="16" spans="2:13" x14ac:dyDescent="0.3">
      <c r="B16" s="10" t="s">
        <v>51</v>
      </c>
      <c r="C16" s="11" t="s">
        <v>94</v>
      </c>
      <c r="D16" s="64">
        <v>99.6</v>
      </c>
      <c r="L16" s="323"/>
      <c r="M16" s="250"/>
    </row>
    <row r="17" spans="2:13" x14ac:dyDescent="0.3">
      <c r="B17" s="10" t="s">
        <v>51</v>
      </c>
      <c r="C17" s="11" t="s">
        <v>95</v>
      </c>
      <c r="D17" s="64">
        <v>102.6756</v>
      </c>
      <c r="L17" s="323"/>
      <c r="M17" s="250"/>
    </row>
    <row r="18" spans="2:13" x14ac:dyDescent="0.3">
      <c r="B18" s="10" t="s">
        <v>57</v>
      </c>
      <c r="C18" s="11" t="s">
        <v>96</v>
      </c>
      <c r="D18" s="64">
        <v>77.630400000000009</v>
      </c>
      <c r="L18" s="323"/>
      <c r="M18" s="250"/>
    </row>
    <row r="19" spans="2:13" x14ac:dyDescent="0.3">
      <c r="B19" s="10" t="s">
        <v>73</v>
      </c>
      <c r="C19" s="11" t="s">
        <v>97</v>
      </c>
      <c r="D19" s="64">
        <v>185.4</v>
      </c>
      <c r="L19" s="323"/>
      <c r="M19" s="250"/>
    </row>
    <row r="20" spans="2:13" x14ac:dyDescent="0.3">
      <c r="B20" s="10" t="s">
        <v>72</v>
      </c>
      <c r="C20" s="11" t="s">
        <v>98</v>
      </c>
      <c r="D20" s="64">
        <v>103.2</v>
      </c>
      <c r="L20" s="323"/>
      <c r="M20" s="250"/>
    </row>
    <row r="21" spans="2:13" x14ac:dyDescent="0.3">
      <c r="B21" s="10" t="s">
        <v>47</v>
      </c>
      <c r="C21" s="11" t="s">
        <v>99</v>
      </c>
      <c r="D21" s="64">
        <v>93.6</v>
      </c>
      <c r="L21" s="323"/>
      <c r="M21" s="250"/>
    </row>
    <row r="22" spans="2:13" x14ac:dyDescent="0.3">
      <c r="B22" s="10" t="s">
        <v>62</v>
      </c>
      <c r="C22" s="11" t="s">
        <v>100</v>
      </c>
      <c r="D22" s="64">
        <v>88.128</v>
      </c>
      <c r="L22" s="323"/>
      <c r="M22" s="250"/>
    </row>
    <row r="23" spans="2:13" x14ac:dyDescent="0.3">
      <c r="B23" s="10" t="s">
        <v>55</v>
      </c>
      <c r="C23" s="11" t="s">
        <v>101</v>
      </c>
      <c r="D23" s="64">
        <v>88.128</v>
      </c>
      <c r="L23" s="323"/>
      <c r="M23" s="250"/>
    </row>
    <row r="24" spans="2:13" x14ac:dyDescent="0.3">
      <c r="B24" s="10" t="s">
        <v>46</v>
      </c>
      <c r="C24" s="11" t="s">
        <v>102</v>
      </c>
      <c r="D24" s="64">
        <v>79.2</v>
      </c>
      <c r="L24" s="323"/>
      <c r="M24" s="250"/>
    </row>
    <row r="25" spans="2:13" x14ac:dyDescent="0.3">
      <c r="B25" s="10" t="s">
        <v>46</v>
      </c>
      <c r="C25" s="11" t="s">
        <v>103</v>
      </c>
      <c r="D25" s="64">
        <v>79.2</v>
      </c>
      <c r="L25" s="323"/>
      <c r="M25" s="250"/>
    </row>
    <row r="26" spans="2:13" x14ac:dyDescent="0.3">
      <c r="B26" s="10" t="s">
        <v>73</v>
      </c>
      <c r="C26" s="11" t="s">
        <v>104</v>
      </c>
      <c r="D26" s="64">
        <v>178.42680000000001</v>
      </c>
      <c r="L26" s="323"/>
      <c r="M26" s="250"/>
    </row>
    <row r="27" spans="2:13" x14ac:dyDescent="0.3">
      <c r="B27" s="10" t="s">
        <v>55</v>
      </c>
      <c r="C27" s="11" t="s">
        <v>105</v>
      </c>
      <c r="D27" s="64">
        <v>96.147000000000006</v>
      </c>
      <c r="L27" s="323"/>
      <c r="M27" s="250"/>
    </row>
    <row r="28" spans="2:13" x14ac:dyDescent="0.3">
      <c r="B28" s="10" t="s">
        <v>57</v>
      </c>
      <c r="C28" s="11" t="s">
        <v>106</v>
      </c>
      <c r="D28" s="64">
        <v>100.08</v>
      </c>
      <c r="L28" s="323"/>
      <c r="M28" s="250"/>
    </row>
    <row r="29" spans="2:13" x14ac:dyDescent="0.3">
      <c r="B29" s="10" t="s">
        <v>73</v>
      </c>
      <c r="C29" s="11" t="s">
        <v>107</v>
      </c>
      <c r="D29" s="64">
        <v>138.27600000000001</v>
      </c>
      <c r="L29" s="323"/>
      <c r="M29" s="250"/>
    </row>
    <row r="30" spans="2:13" x14ac:dyDescent="0.3">
      <c r="B30" s="10" t="s">
        <v>70</v>
      </c>
      <c r="C30" s="11" t="s">
        <v>108</v>
      </c>
      <c r="D30" s="64">
        <v>103.2</v>
      </c>
      <c r="L30" s="323"/>
      <c r="M30" s="250"/>
    </row>
    <row r="31" spans="2:13" x14ac:dyDescent="0.3">
      <c r="B31" s="10" t="s">
        <v>267</v>
      </c>
      <c r="C31" s="11" t="s">
        <v>109</v>
      </c>
      <c r="D31" s="64">
        <v>103.2</v>
      </c>
      <c r="L31" s="323"/>
      <c r="M31" s="250"/>
    </row>
    <row r="32" spans="2:13" x14ac:dyDescent="0.3">
      <c r="B32" s="10" t="s">
        <v>65</v>
      </c>
      <c r="C32" s="11" t="s">
        <v>110</v>
      </c>
      <c r="D32" s="64">
        <v>156.31380000000001</v>
      </c>
      <c r="L32" s="323"/>
      <c r="M32" s="250"/>
    </row>
    <row r="33" spans="2:13" x14ac:dyDescent="0.3">
      <c r="B33" s="10" t="s">
        <v>60</v>
      </c>
      <c r="C33" s="11" t="s">
        <v>61</v>
      </c>
      <c r="D33" s="64">
        <v>104.0688</v>
      </c>
      <c r="L33" s="323"/>
      <c r="M33" s="250"/>
    </row>
    <row r="34" spans="2:13" x14ac:dyDescent="0.3">
      <c r="B34" s="10" t="s">
        <v>73</v>
      </c>
      <c r="C34" s="11" t="s">
        <v>111</v>
      </c>
      <c r="D34" s="64">
        <v>86.759999999999991</v>
      </c>
      <c r="L34" s="323"/>
      <c r="M34" s="250"/>
    </row>
    <row r="35" spans="2:13" x14ac:dyDescent="0.3">
      <c r="B35" s="10" t="s">
        <v>74</v>
      </c>
      <c r="C35" s="11" t="s">
        <v>112</v>
      </c>
      <c r="D35" s="64">
        <v>98.399999999999991</v>
      </c>
      <c r="L35" s="323"/>
      <c r="M35" s="250"/>
    </row>
    <row r="36" spans="2:13" x14ac:dyDescent="0.3">
      <c r="B36" s="10" t="s">
        <v>57</v>
      </c>
      <c r="C36" s="11" t="s">
        <v>113</v>
      </c>
      <c r="D36" s="64">
        <v>104.1336</v>
      </c>
      <c r="L36" s="323"/>
      <c r="M36" s="250"/>
    </row>
    <row r="37" spans="2:13" x14ac:dyDescent="0.3">
      <c r="B37" s="10" t="s">
        <v>59</v>
      </c>
      <c r="C37" s="11" t="s">
        <v>114</v>
      </c>
      <c r="D37" s="64">
        <v>98.399999999999991</v>
      </c>
      <c r="L37" s="323"/>
      <c r="M37" s="250"/>
    </row>
    <row r="38" spans="2:13" x14ac:dyDescent="0.3">
      <c r="B38" s="10" t="s">
        <v>74</v>
      </c>
      <c r="C38" s="11" t="s">
        <v>115</v>
      </c>
      <c r="D38" s="64">
        <v>103.06439999999999</v>
      </c>
      <c r="L38" s="323"/>
      <c r="M38" s="250"/>
    </row>
    <row r="39" spans="2:13" x14ac:dyDescent="0.3">
      <c r="B39" s="10" t="s">
        <v>74</v>
      </c>
      <c r="C39" s="11" t="s">
        <v>116</v>
      </c>
      <c r="D39" s="64">
        <v>98.399999999999991</v>
      </c>
      <c r="L39" s="323"/>
      <c r="M39" s="250"/>
    </row>
    <row r="40" spans="2:13" x14ac:dyDescent="0.3">
      <c r="B40" s="10" t="s">
        <v>74</v>
      </c>
      <c r="C40" s="11" t="s">
        <v>117</v>
      </c>
      <c r="D40" s="64">
        <v>99.305999999999997</v>
      </c>
      <c r="L40" s="323"/>
      <c r="M40" s="250"/>
    </row>
    <row r="41" spans="2:13" x14ac:dyDescent="0.3">
      <c r="B41" s="10" t="s">
        <v>51</v>
      </c>
      <c r="C41" s="11" t="s">
        <v>118</v>
      </c>
      <c r="D41" s="64">
        <v>100.8</v>
      </c>
      <c r="L41" s="323"/>
      <c r="M41" s="250"/>
    </row>
    <row r="42" spans="2:13" x14ac:dyDescent="0.3">
      <c r="B42" s="10" t="s">
        <v>57</v>
      </c>
      <c r="C42" s="11" t="s">
        <v>119</v>
      </c>
      <c r="D42" s="64">
        <v>89.46</v>
      </c>
      <c r="L42" s="323"/>
      <c r="M42" s="250"/>
    </row>
    <row r="43" spans="2:13" x14ac:dyDescent="0.3">
      <c r="B43" s="10" t="s">
        <v>66</v>
      </c>
      <c r="C43" s="11" t="s">
        <v>67</v>
      </c>
      <c r="D43" s="64">
        <v>124.85339999999999</v>
      </c>
      <c r="L43" s="323"/>
      <c r="M43" s="250"/>
    </row>
    <row r="44" spans="2:13" x14ac:dyDescent="0.3">
      <c r="B44" s="10" t="s">
        <v>59</v>
      </c>
      <c r="C44" s="11" t="s">
        <v>120</v>
      </c>
      <c r="D44" s="64">
        <v>93.6</v>
      </c>
      <c r="L44" s="323"/>
      <c r="M44" s="250"/>
    </row>
    <row r="45" spans="2:13" x14ac:dyDescent="0.3">
      <c r="B45" s="10" t="s">
        <v>57</v>
      </c>
      <c r="C45" s="11" t="s">
        <v>121</v>
      </c>
      <c r="D45" s="64">
        <v>98.399999999999991</v>
      </c>
      <c r="L45" s="323"/>
      <c r="M45" s="250"/>
    </row>
    <row r="46" spans="2:13" x14ac:dyDescent="0.3">
      <c r="B46" s="10" t="s">
        <v>59</v>
      </c>
      <c r="C46" s="11" t="s">
        <v>122</v>
      </c>
      <c r="D46" s="64">
        <v>98.399999999999991</v>
      </c>
      <c r="L46" s="323"/>
      <c r="M46" s="250"/>
    </row>
    <row r="47" spans="2:13" x14ac:dyDescent="0.3">
      <c r="B47" s="10" t="s">
        <v>50</v>
      </c>
      <c r="C47" s="11" t="s">
        <v>123</v>
      </c>
      <c r="D47" s="64">
        <v>102</v>
      </c>
      <c r="L47" s="323"/>
      <c r="M47" s="250"/>
    </row>
    <row r="48" spans="2:13" x14ac:dyDescent="0.3">
      <c r="B48" s="10" t="s">
        <v>57</v>
      </c>
      <c r="C48" s="11" t="s">
        <v>124</v>
      </c>
      <c r="D48" s="64">
        <v>102</v>
      </c>
      <c r="L48" s="323"/>
      <c r="M48" s="250"/>
    </row>
    <row r="49" spans="2:13" x14ac:dyDescent="0.3">
      <c r="B49" s="10" t="s">
        <v>51</v>
      </c>
      <c r="C49" s="11" t="s">
        <v>125</v>
      </c>
      <c r="D49" s="64">
        <v>102</v>
      </c>
      <c r="L49" s="323"/>
      <c r="M49" s="250"/>
    </row>
    <row r="50" spans="2:13" x14ac:dyDescent="0.3">
      <c r="B50" s="10" t="s">
        <v>51</v>
      </c>
      <c r="C50" s="11" t="s">
        <v>126</v>
      </c>
      <c r="D50" s="64">
        <v>102</v>
      </c>
      <c r="L50" s="323"/>
      <c r="M50" s="250"/>
    </row>
    <row r="51" spans="2:13" x14ac:dyDescent="0.3">
      <c r="B51" s="10" t="s">
        <v>62</v>
      </c>
      <c r="C51" s="11" t="s">
        <v>127</v>
      </c>
      <c r="D51" s="64">
        <v>90</v>
      </c>
      <c r="L51" s="323"/>
      <c r="M51" s="250"/>
    </row>
    <row r="52" spans="2:13" x14ac:dyDescent="0.3">
      <c r="B52" s="10" t="s">
        <v>55</v>
      </c>
      <c r="C52" s="11" t="s">
        <v>128</v>
      </c>
      <c r="D52" s="64">
        <v>98.398800000000008</v>
      </c>
      <c r="L52" s="323"/>
      <c r="M52" s="250"/>
    </row>
    <row r="53" spans="2:13" x14ac:dyDescent="0.3">
      <c r="B53" s="10" t="s">
        <v>46</v>
      </c>
      <c r="C53" s="11" t="s">
        <v>129</v>
      </c>
      <c r="D53" s="64">
        <v>102.27060000000002</v>
      </c>
      <c r="L53" s="323"/>
      <c r="M53" s="250"/>
    </row>
    <row r="54" spans="2:13" x14ac:dyDescent="0.3">
      <c r="B54" s="10" t="s">
        <v>53</v>
      </c>
      <c r="C54" s="11" t="s">
        <v>130</v>
      </c>
      <c r="D54" s="64">
        <v>99.532799999999995</v>
      </c>
      <c r="L54" s="323"/>
      <c r="M54" s="250"/>
    </row>
    <row r="55" spans="2:13" x14ac:dyDescent="0.3">
      <c r="B55" s="10" t="s">
        <v>57</v>
      </c>
      <c r="C55" s="11" t="s">
        <v>131</v>
      </c>
      <c r="D55" s="64">
        <v>104.1336</v>
      </c>
      <c r="L55" s="323"/>
      <c r="M55" s="250"/>
    </row>
    <row r="56" spans="2:13" x14ac:dyDescent="0.3">
      <c r="B56" s="10" t="s">
        <v>59</v>
      </c>
      <c r="C56" s="11" t="s">
        <v>132</v>
      </c>
      <c r="D56" s="64">
        <v>95.547600000000003</v>
      </c>
      <c r="L56" s="323"/>
      <c r="M56" s="250"/>
    </row>
    <row r="57" spans="2:13" x14ac:dyDescent="0.3">
      <c r="B57" s="10" t="s">
        <v>74</v>
      </c>
      <c r="C57" s="11" t="s">
        <v>133</v>
      </c>
      <c r="D57" s="64">
        <v>91.2</v>
      </c>
      <c r="L57" s="323"/>
      <c r="M57" s="250"/>
    </row>
    <row r="58" spans="2:13" x14ac:dyDescent="0.3">
      <c r="B58" s="10" t="s">
        <v>53</v>
      </c>
      <c r="C58" s="11" t="s">
        <v>134</v>
      </c>
      <c r="D58" s="64">
        <v>91.2</v>
      </c>
      <c r="L58" s="323"/>
      <c r="M58" s="250"/>
    </row>
    <row r="59" spans="2:13" x14ac:dyDescent="0.3">
      <c r="B59" s="10" t="s">
        <v>74</v>
      </c>
      <c r="C59" s="11" t="s">
        <v>135</v>
      </c>
      <c r="D59" s="64">
        <v>91.2</v>
      </c>
      <c r="L59" s="323"/>
      <c r="M59" s="250"/>
    </row>
    <row r="60" spans="2:13" x14ac:dyDescent="0.3">
      <c r="B60" s="10" t="s">
        <v>62</v>
      </c>
      <c r="C60" s="11" t="s">
        <v>136</v>
      </c>
      <c r="D60" s="64">
        <v>95.547600000000003</v>
      </c>
      <c r="L60" s="323"/>
      <c r="M60" s="250"/>
    </row>
    <row r="61" spans="2:13" x14ac:dyDescent="0.3">
      <c r="B61" s="10" t="s">
        <v>49</v>
      </c>
      <c r="C61" s="11" t="s">
        <v>137</v>
      </c>
      <c r="D61" s="64">
        <v>96.94080000000001</v>
      </c>
      <c r="L61" s="323"/>
      <c r="M61" s="250"/>
    </row>
    <row r="62" spans="2:13" x14ac:dyDescent="0.3">
      <c r="B62" s="10" t="s">
        <v>49</v>
      </c>
      <c r="C62" s="11" t="s">
        <v>138</v>
      </c>
      <c r="D62" s="64">
        <v>99.727200000000011</v>
      </c>
      <c r="L62" s="323"/>
      <c r="M62" s="250"/>
    </row>
    <row r="63" spans="2:13" x14ac:dyDescent="0.3">
      <c r="B63" s="10" t="s">
        <v>49</v>
      </c>
      <c r="C63" s="11" t="s">
        <v>139</v>
      </c>
      <c r="D63" s="64">
        <v>92.582999999999998</v>
      </c>
      <c r="L63" s="323"/>
      <c r="M63" s="250"/>
    </row>
    <row r="64" spans="2:13" x14ac:dyDescent="0.3">
      <c r="B64" s="10" t="s">
        <v>69</v>
      </c>
      <c r="C64" s="11" t="s">
        <v>140</v>
      </c>
      <c r="D64" s="64">
        <v>118.2114</v>
      </c>
      <c r="L64" s="323"/>
      <c r="M64" s="250"/>
    </row>
    <row r="65" spans="2:13" x14ac:dyDescent="0.3">
      <c r="B65" s="10" t="s">
        <v>51</v>
      </c>
      <c r="C65" s="11" t="s">
        <v>141</v>
      </c>
      <c r="D65" s="64">
        <v>95.547600000000003</v>
      </c>
      <c r="L65" s="323"/>
      <c r="M65" s="250"/>
    </row>
    <row r="66" spans="2:13" x14ac:dyDescent="0.3">
      <c r="B66" s="10" t="s">
        <v>50</v>
      </c>
      <c r="C66" s="11" t="s">
        <v>142</v>
      </c>
      <c r="D66" s="64">
        <v>103.2426</v>
      </c>
      <c r="L66" s="323"/>
      <c r="M66" s="250"/>
    </row>
    <row r="67" spans="2:13" x14ac:dyDescent="0.3">
      <c r="B67" s="10" t="s">
        <v>50</v>
      </c>
      <c r="C67" s="11" t="s">
        <v>143</v>
      </c>
      <c r="D67" s="64">
        <v>110.62980000000002</v>
      </c>
      <c r="L67" s="323"/>
      <c r="M67" s="250"/>
    </row>
    <row r="68" spans="2:13" x14ac:dyDescent="0.3">
      <c r="B68" s="10" t="s">
        <v>51</v>
      </c>
      <c r="C68" s="11" t="s">
        <v>144</v>
      </c>
      <c r="D68" s="64">
        <v>95.547600000000003</v>
      </c>
      <c r="L68" s="323"/>
      <c r="M68" s="250"/>
    </row>
    <row r="69" spans="2:13" x14ac:dyDescent="0.3">
      <c r="B69" s="10" t="s">
        <v>51</v>
      </c>
      <c r="C69" s="11" t="s">
        <v>145</v>
      </c>
      <c r="D69" s="64">
        <v>103.0806</v>
      </c>
      <c r="L69" s="323"/>
      <c r="M69" s="250"/>
    </row>
    <row r="70" spans="2:13" x14ac:dyDescent="0.3">
      <c r="B70" s="10" t="s">
        <v>74</v>
      </c>
      <c r="C70" s="11" t="s">
        <v>146</v>
      </c>
      <c r="D70" s="64">
        <v>91.2</v>
      </c>
      <c r="L70" s="323"/>
      <c r="M70" s="250"/>
    </row>
    <row r="71" spans="2:13" x14ac:dyDescent="0.3">
      <c r="B71" s="10" t="s">
        <v>51</v>
      </c>
      <c r="C71" s="11" t="s">
        <v>147</v>
      </c>
      <c r="D71" s="64">
        <v>99.030600000000007</v>
      </c>
      <c r="L71" s="323"/>
      <c r="M71" s="250"/>
    </row>
    <row r="72" spans="2:13" x14ac:dyDescent="0.3">
      <c r="B72" s="10" t="s">
        <v>73</v>
      </c>
      <c r="C72" s="11" t="s">
        <v>148</v>
      </c>
      <c r="D72" s="64">
        <v>144.92519999999999</v>
      </c>
      <c r="L72" s="323"/>
      <c r="M72" s="250"/>
    </row>
    <row r="73" spans="2:13" x14ac:dyDescent="0.3">
      <c r="B73" s="10" t="s">
        <v>60</v>
      </c>
      <c r="C73" s="11" t="s">
        <v>149</v>
      </c>
      <c r="D73" s="64">
        <v>98.399999999999991</v>
      </c>
      <c r="L73" s="323"/>
      <c r="M73" s="250"/>
    </row>
    <row r="74" spans="2:13" x14ac:dyDescent="0.3">
      <c r="B74" s="10" t="s">
        <v>68</v>
      </c>
      <c r="C74" s="11" t="s">
        <v>150</v>
      </c>
      <c r="D74" s="64">
        <v>105.4782</v>
      </c>
      <c r="L74" s="323"/>
      <c r="M74" s="250"/>
    </row>
    <row r="75" spans="2:13" x14ac:dyDescent="0.3">
      <c r="B75" s="10" t="s">
        <v>63</v>
      </c>
      <c r="C75" s="11" t="s">
        <v>151</v>
      </c>
      <c r="D75" s="64">
        <v>108.19980000000001</v>
      </c>
      <c r="L75" s="323"/>
      <c r="M75" s="250"/>
    </row>
    <row r="76" spans="2:13" x14ac:dyDescent="0.3">
      <c r="B76" s="10" t="s">
        <v>47</v>
      </c>
      <c r="C76" s="11" t="s">
        <v>152</v>
      </c>
      <c r="D76" s="64">
        <v>93.6</v>
      </c>
      <c r="L76" s="323"/>
      <c r="M76" s="250"/>
    </row>
    <row r="77" spans="2:13" x14ac:dyDescent="0.3">
      <c r="B77" s="10" t="s">
        <v>63</v>
      </c>
      <c r="C77" s="11" t="s">
        <v>153</v>
      </c>
      <c r="D77" s="64">
        <v>173.82600000000002</v>
      </c>
      <c r="L77" s="323"/>
      <c r="M77" s="250"/>
    </row>
    <row r="78" spans="2:13" x14ac:dyDescent="0.3">
      <c r="B78" s="10" t="s">
        <v>51</v>
      </c>
      <c r="C78" s="11" t="s">
        <v>154</v>
      </c>
      <c r="D78" s="64">
        <v>99.532799999999995</v>
      </c>
      <c r="L78" s="323"/>
      <c r="M78" s="250"/>
    </row>
    <row r="79" spans="2:13" x14ac:dyDescent="0.3">
      <c r="B79" s="10" t="s">
        <v>53</v>
      </c>
      <c r="C79" s="11" t="s">
        <v>155</v>
      </c>
      <c r="D79" s="64">
        <v>97.44</v>
      </c>
      <c r="L79" s="323"/>
      <c r="M79" s="250"/>
    </row>
    <row r="80" spans="2:13" x14ac:dyDescent="0.3">
      <c r="B80" s="10" t="s">
        <v>51</v>
      </c>
      <c r="C80" s="11" t="s">
        <v>156</v>
      </c>
      <c r="D80" s="64">
        <v>100.8</v>
      </c>
      <c r="L80" s="323"/>
      <c r="M80" s="250"/>
    </row>
    <row r="81" spans="2:13" x14ac:dyDescent="0.3">
      <c r="B81" s="10" t="s">
        <v>73</v>
      </c>
      <c r="C81" s="11" t="s">
        <v>157</v>
      </c>
      <c r="D81" s="64">
        <v>100.8</v>
      </c>
      <c r="L81" s="323"/>
      <c r="M81" s="250"/>
    </row>
    <row r="82" spans="2:13" x14ac:dyDescent="0.3">
      <c r="B82" s="10" t="s">
        <v>53</v>
      </c>
      <c r="C82" s="11" t="s">
        <v>158</v>
      </c>
      <c r="D82" s="64">
        <v>102.20580000000001</v>
      </c>
      <c r="L82" s="323"/>
      <c r="M82" s="250"/>
    </row>
    <row r="83" spans="2:13" x14ac:dyDescent="0.3">
      <c r="B83" s="10" t="s">
        <v>47</v>
      </c>
      <c r="C83" s="11" t="s">
        <v>159</v>
      </c>
      <c r="D83" s="64">
        <v>100.8</v>
      </c>
      <c r="L83" s="323"/>
      <c r="M83" s="250"/>
    </row>
    <row r="84" spans="2:13" x14ac:dyDescent="0.3">
      <c r="B84" s="10" t="s">
        <v>70</v>
      </c>
      <c r="C84" s="11" t="s">
        <v>160</v>
      </c>
      <c r="D84" s="64">
        <v>93.619800000000012</v>
      </c>
      <c r="L84" s="323"/>
      <c r="M84" s="250"/>
    </row>
    <row r="85" spans="2:13" x14ac:dyDescent="0.3">
      <c r="B85" s="10" t="s">
        <v>62</v>
      </c>
      <c r="C85" s="11" t="s">
        <v>161</v>
      </c>
      <c r="D85" s="64">
        <v>100.8</v>
      </c>
      <c r="L85" s="323"/>
      <c r="M85" s="250"/>
    </row>
    <row r="86" spans="2:13" x14ac:dyDescent="0.3">
      <c r="B86" s="10" t="s">
        <v>57</v>
      </c>
      <c r="C86" s="11" t="s">
        <v>162</v>
      </c>
      <c r="D86" s="64">
        <v>104.1336</v>
      </c>
      <c r="L86" s="323"/>
      <c r="M86" s="250"/>
    </row>
    <row r="87" spans="2:13" x14ac:dyDescent="0.3">
      <c r="B87" s="10" t="s">
        <v>59</v>
      </c>
      <c r="C87" s="11" t="s">
        <v>163</v>
      </c>
      <c r="D87" s="64">
        <v>95.547600000000003</v>
      </c>
      <c r="L87" s="323"/>
      <c r="M87" s="250"/>
    </row>
    <row r="88" spans="2:13" x14ac:dyDescent="0.3">
      <c r="B88" s="10" t="s">
        <v>55</v>
      </c>
      <c r="C88" s="11" t="s">
        <v>164</v>
      </c>
      <c r="D88" s="64">
        <v>108</v>
      </c>
      <c r="L88" s="323"/>
      <c r="M88" s="250"/>
    </row>
    <row r="89" spans="2:13" x14ac:dyDescent="0.3">
      <c r="B89" s="10" t="s">
        <v>63</v>
      </c>
      <c r="C89" s="11" t="s">
        <v>64</v>
      </c>
      <c r="D89" s="64">
        <v>103.2426</v>
      </c>
      <c r="L89" s="323"/>
      <c r="M89" s="250"/>
    </row>
    <row r="90" spans="2:13" x14ac:dyDescent="0.3">
      <c r="B90" s="10" t="s">
        <v>50</v>
      </c>
      <c r="C90" s="11" t="s">
        <v>165</v>
      </c>
      <c r="D90" s="64">
        <v>103.2426</v>
      </c>
      <c r="L90" s="323"/>
      <c r="M90" s="250"/>
    </row>
    <row r="91" spans="2:13" x14ac:dyDescent="0.3">
      <c r="B91" s="10" t="s">
        <v>51</v>
      </c>
      <c r="C91" s="11" t="s">
        <v>166</v>
      </c>
      <c r="D91" s="64">
        <v>95.547600000000003</v>
      </c>
      <c r="L91" s="323"/>
      <c r="M91" s="250"/>
    </row>
    <row r="92" spans="2:13" x14ac:dyDescent="0.3">
      <c r="B92" s="10" t="s">
        <v>55</v>
      </c>
      <c r="C92" s="11" t="s">
        <v>167</v>
      </c>
      <c r="D92" s="64">
        <v>93.876000000000005</v>
      </c>
      <c r="L92" s="323"/>
      <c r="M92" s="250"/>
    </row>
    <row r="93" spans="2:13" x14ac:dyDescent="0.3">
      <c r="B93" s="10" t="s">
        <v>50</v>
      </c>
      <c r="C93" s="11" t="s">
        <v>168</v>
      </c>
      <c r="D93" s="64">
        <v>102</v>
      </c>
      <c r="L93" s="323"/>
      <c r="M93" s="250"/>
    </row>
    <row r="94" spans="2:13" x14ac:dyDescent="0.3">
      <c r="B94" s="10" t="s">
        <v>53</v>
      </c>
      <c r="C94" s="11" t="s">
        <v>169</v>
      </c>
      <c r="D94" s="64">
        <v>84.402000000000001</v>
      </c>
      <c r="L94" s="323"/>
      <c r="M94" s="250"/>
    </row>
    <row r="95" spans="2:13" x14ac:dyDescent="0.3">
      <c r="B95" s="10" t="s">
        <v>57</v>
      </c>
      <c r="C95" s="11" t="s">
        <v>170</v>
      </c>
      <c r="D95" s="64">
        <v>97.669800000000009</v>
      </c>
      <c r="L95" s="323"/>
      <c r="M95" s="250"/>
    </row>
    <row r="96" spans="2:13" x14ac:dyDescent="0.3">
      <c r="B96" s="10" t="s">
        <v>59</v>
      </c>
      <c r="C96" s="11" t="s">
        <v>171</v>
      </c>
      <c r="D96" s="64">
        <v>95.547600000000003</v>
      </c>
      <c r="L96" s="323"/>
      <c r="M96" s="250"/>
    </row>
    <row r="97" spans="2:13" x14ac:dyDescent="0.3">
      <c r="B97" s="10" t="s">
        <v>268</v>
      </c>
      <c r="C97" s="11" t="s">
        <v>172</v>
      </c>
      <c r="D97" s="64">
        <v>99.532799999999995</v>
      </c>
      <c r="L97" s="323"/>
      <c r="M97" s="250"/>
    </row>
    <row r="98" spans="2:13" x14ac:dyDescent="0.3">
      <c r="B98" s="10" t="s">
        <v>51</v>
      </c>
      <c r="C98" s="11" t="s">
        <v>173</v>
      </c>
      <c r="D98" s="64">
        <v>95.823000000000008</v>
      </c>
      <c r="L98" s="323"/>
      <c r="M98" s="250"/>
    </row>
    <row r="99" spans="2:13" x14ac:dyDescent="0.3">
      <c r="B99" s="10" t="s">
        <v>51</v>
      </c>
      <c r="C99" s="11" t="s">
        <v>174</v>
      </c>
      <c r="D99" s="64">
        <v>93.96</v>
      </c>
      <c r="L99" s="323"/>
      <c r="M99" s="250"/>
    </row>
    <row r="100" spans="2:13" x14ac:dyDescent="0.3">
      <c r="B100" s="10" t="s">
        <v>75</v>
      </c>
      <c r="C100" s="11" t="s">
        <v>76</v>
      </c>
      <c r="D100" s="64">
        <v>98.831999999999994</v>
      </c>
      <c r="L100" s="323"/>
      <c r="M100" s="250"/>
    </row>
    <row r="101" spans="2:13" x14ac:dyDescent="0.3">
      <c r="B101" s="10" t="s">
        <v>57</v>
      </c>
      <c r="C101" s="11" t="s">
        <v>175</v>
      </c>
      <c r="D101" s="64">
        <v>104.1336</v>
      </c>
      <c r="L101" s="323"/>
      <c r="M101" s="250"/>
    </row>
    <row r="102" spans="2:13" x14ac:dyDescent="0.3">
      <c r="B102" s="10" t="s">
        <v>53</v>
      </c>
      <c r="C102" s="11" t="s">
        <v>176</v>
      </c>
      <c r="D102" s="64">
        <v>92.582999999999998</v>
      </c>
      <c r="L102" s="323"/>
      <c r="M102" s="250"/>
    </row>
    <row r="103" spans="2:13" x14ac:dyDescent="0.3">
      <c r="B103" s="10" t="s">
        <v>55</v>
      </c>
      <c r="C103" s="11" t="s">
        <v>177</v>
      </c>
      <c r="D103" s="64">
        <v>95.547600000000003</v>
      </c>
      <c r="L103" s="323"/>
      <c r="M103" s="250"/>
    </row>
    <row r="104" spans="2:13" x14ac:dyDescent="0.3">
      <c r="B104" s="10" t="s">
        <v>59</v>
      </c>
      <c r="C104" s="11" t="s">
        <v>178</v>
      </c>
      <c r="D104" s="64">
        <v>95.547600000000003</v>
      </c>
      <c r="L104" s="323"/>
      <c r="M104" s="250"/>
    </row>
    <row r="105" spans="2:13" x14ac:dyDescent="0.3">
      <c r="B105" s="10" t="s">
        <v>269</v>
      </c>
      <c r="C105" s="11" t="s">
        <v>270</v>
      </c>
      <c r="D105" s="64"/>
      <c r="L105" s="323"/>
      <c r="M105" s="250"/>
    </row>
    <row r="106" spans="2:13" x14ac:dyDescent="0.3">
      <c r="B106" s="10" t="s">
        <v>44</v>
      </c>
      <c r="C106" s="11" t="s">
        <v>270</v>
      </c>
      <c r="D106" s="64"/>
      <c r="L106" s="323"/>
      <c r="M106" s="250"/>
    </row>
    <row r="107" spans="2:13" x14ac:dyDescent="0.3">
      <c r="B107" s="251"/>
      <c r="L107" s="323"/>
      <c r="M107" s="250"/>
    </row>
    <row r="108" spans="2:13" x14ac:dyDescent="0.3">
      <c r="B108" s="251"/>
      <c r="L108" s="323"/>
      <c r="M108" s="250"/>
    </row>
    <row r="109" spans="2:13" x14ac:dyDescent="0.3">
      <c r="B109" s="251"/>
      <c r="L109" s="323"/>
      <c r="M109" s="250"/>
    </row>
    <row r="110" spans="2:13" x14ac:dyDescent="0.3">
      <c r="B110" s="251"/>
      <c r="M110" s="250"/>
    </row>
    <row r="111" spans="2:13" x14ac:dyDescent="0.3">
      <c r="B111" s="251"/>
      <c r="M111" s="250"/>
    </row>
    <row r="112" spans="2:13" x14ac:dyDescent="0.3">
      <c r="B112" s="251"/>
      <c r="M112" s="250"/>
    </row>
    <row r="113" spans="2:13" x14ac:dyDescent="0.3">
      <c r="B113" s="251"/>
      <c r="M113" s="250"/>
    </row>
    <row r="114" spans="2:13" x14ac:dyDescent="0.3">
      <c r="B114" s="251"/>
      <c r="M114" s="250"/>
    </row>
    <row r="115" spans="2:13" ht="21" x14ac:dyDescent="0.3">
      <c r="B115" s="65" t="s">
        <v>271</v>
      </c>
      <c r="C115" s="65" t="s">
        <v>272</v>
      </c>
      <c r="M115" s="250"/>
    </row>
    <row r="116" spans="2:13" x14ac:dyDescent="0.3">
      <c r="B116" s="8" t="s">
        <v>251</v>
      </c>
      <c r="C116" s="9">
        <f>'BASE BID'!D$11</f>
        <v>0</v>
      </c>
      <c r="M116" s="250"/>
    </row>
    <row r="117" spans="2:13" x14ac:dyDescent="0.3">
      <c r="B117" s="8" t="s">
        <v>250</v>
      </c>
      <c r="C117" s="9">
        <f>'BASE BID'!D$12</f>
        <v>0.05</v>
      </c>
      <c r="M117" s="250"/>
    </row>
    <row r="118" spans="2:13" x14ac:dyDescent="0.3">
      <c r="B118" s="8" t="s">
        <v>249</v>
      </c>
      <c r="C118" s="9">
        <f>'BASE BID'!D$12</f>
        <v>0.05</v>
      </c>
      <c r="M118" s="250"/>
    </row>
    <row r="119" spans="2:13" x14ac:dyDescent="0.3">
      <c r="B119" s="8" t="s">
        <v>273</v>
      </c>
      <c r="C119" s="9">
        <f>'BASE BID'!D$12</f>
        <v>0.05</v>
      </c>
      <c r="M119" s="250"/>
    </row>
    <row r="120" spans="2:13" x14ac:dyDescent="0.3">
      <c r="B120" s="8" t="s">
        <v>253</v>
      </c>
      <c r="C120" s="9">
        <f>'BASE BID'!D$12</f>
        <v>0.05</v>
      </c>
      <c r="M120" s="250"/>
    </row>
    <row r="121" spans="2:13" x14ac:dyDescent="0.3">
      <c r="B121" s="8" t="s">
        <v>254</v>
      </c>
      <c r="C121" s="9">
        <f>'BASE BID'!D$12</f>
        <v>0.05</v>
      </c>
      <c r="M121" s="250"/>
    </row>
    <row r="122" spans="2:13" x14ac:dyDescent="0.3">
      <c r="B122" s="8" t="s">
        <v>252</v>
      </c>
      <c r="C122" s="9">
        <f>'BASE BID'!D$12</f>
        <v>0.05</v>
      </c>
      <c r="M122" s="250"/>
    </row>
    <row r="123" spans="2:13" x14ac:dyDescent="0.3">
      <c r="B123" s="8" t="s">
        <v>224</v>
      </c>
      <c r="C123" s="9">
        <f>'BASE BID'!D$11</f>
        <v>0</v>
      </c>
      <c r="M123" s="250"/>
    </row>
    <row r="124" spans="2:13" x14ac:dyDescent="0.3">
      <c r="B124" s="8"/>
      <c r="C124" s="8"/>
      <c r="M124" s="250"/>
    </row>
    <row r="125" spans="2:13" x14ac:dyDescent="0.3">
      <c r="B125" s="8"/>
      <c r="C125" s="8"/>
      <c r="M125" s="250"/>
    </row>
    <row r="126" spans="2:13" x14ac:dyDescent="0.3">
      <c r="B126" s="8"/>
      <c r="C126" s="8"/>
      <c r="D126" s="252"/>
      <c r="E126" s="252"/>
      <c r="F126" s="252"/>
      <c r="G126" s="252"/>
      <c r="H126" s="252"/>
      <c r="I126" s="252"/>
      <c r="J126" s="252"/>
      <c r="K126" s="252"/>
      <c r="L126" s="252"/>
      <c r="M126" s="253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274</v>
      </c>
      <c r="B1" s="20" t="s">
        <v>275</v>
      </c>
      <c r="C1" s="20" t="s">
        <v>276</v>
      </c>
      <c r="D1" s="21" t="s">
        <v>4</v>
      </c>
      <c r="E1" s="21" t="s">
        <v>277</v>
      </c>
      <c r="F1" s="20" t="s">
        <v>278</v>
      </c>
      <c r="G1" s="20" t="s">
        <v>279</v>
      </c>
      <c r="H1" s="20" t="s">
        <v>280</v>
      </c>
      <c r="I1" s="20" t="s">
        <v>281</v>
      </c>
      <c r="J1" s="20" t="s">
        <v>282</v>
      </c>
      <c r="K1" s="20" t="s">
        <v>283</v>
      </c>
      <c r="L1" s="20" t="s">
        <v>284</v>
      </c>
      <c r="M1" s="20" t="s">
        <v>285</v>
      </c>
      <c r="N1" s="20" t="s">
        <v>286</v>
      </c>
      <c r="O1" s="20" t="s">
        <v>287</v>
      </c>
      <c r="P1" s="20" t="s">
        <v>288</v>
      </c>
      <c r="Q1" s="20" t="s">
        <v>289</v>
      </c>
      <c r="R1" s="20" t="s">
        <v>290</v>
      </c>
      <c r="S1" s="20" t="s">
        <v>291</v>
      </c>
      <c r="T1" s="20" t="s">
        <v>292</v>
      </c>
      <c r="U1" s="20" t="s">
        <v>293</v>
      </c>
      <c r="V1" s="20" t="s">
        <v>294</v>
      </c>
      <c r="W1" s="20" t="s">
        <v>295</v>
      </c>
      <c r="X1" s="20" t="s">
        <v>296</v>
      </c>
      <c r="Y1" s="20" t="s">
        <v>297</v>
      </c>
      <c r="Z1" s="20" t="s">
        <v>298</v>
      </c>
      <c r="AA1" s="20" t="s">
        <v>299</v>
      </c>
      <c r="AB1" s="20" t="s">
        <v>300</v>
      </c>
      <c r="AC1" s="20" t="s">
        <v>301</v>
      </c>
      <c r="AD1" s="20" t="s">
        <v>302</v>
      </c>
      <c r="AE1" s="20" t="s">
        <v>303</v>
      </c>
      <c r="AF1" s="20" t="s">
        <v>304</v>
      </c>
      <c r="AG1" s="20" t="s">
        <v>305</v>
      </c>
      <c r="AH1" s="20" t="s">
        <v>306</v>
      </c>
      <c r="AI1" s="20" t="s">
        <v>307</v>
      </c>
      <c r="AJ1" s="20" t="s">
        <v>308</v>
      </c>
      <c r="AK1" s="20" t="s">
        <v>309</v>
      </c>
      <c r="AL1" s="20" t="s">
        <v>310</v>
      </c>
      <c r="AM1" s="20" t="s">
        <v>311</v>
      </c>
      <c r="AN1" s="20" t="s">
        <v>312</v>
      </c>
      <c r="AO1" s="20" t="s">
        <v>313</v>
      </c>
      <c r="AP1" s="20" t="s">
        <v>314</v>
      </c>
      <c r="AQ1" s="20" t="s">
        <v>315</v>
      </c>
      <c r="AR1" s="20" t="s">
        <v>316</v>
      </c>
      <c r="AS1" s="20" t="s">
        <v>317</v>
      </c>
      <c r="AT1" s="20" t="s">
        <v>318</v>
      </c>
      <c r="AU1" s="20" t="s">
        <v>319</v>
      </c>
      <c r="AV1" s="20" t="s">
        <v>320</v>
      </c>
      <c r="AW1" s="20" t="s">
        <v>321</v>
      </c>
      <c r="AX1" s="20" t="s">
        <v>322</v>
      </c>
      <c r="AY1" s="20" t="s">
        <v>323</v>
      </c>
      <c r="AZ1" s="20" t="s">
        <v>324</v>
      </c>
      <c r="BA1" s="20" t="s">
        <v>325</v>
      </c>
      <c r="BB1" s="20" t="s">
        <v>326</v>
      </c>
      <c r="BC1" s="20" t="s">
        <v>327</v>
      </c>
      <c r="BD1" s="20" t="s">
        <v>328</v>
      </c>
      <c r="BE1" s="20" t="s">
        <v>329</v>
      </c>
      <c r="BF1" s="20" t="s">
        <v>330</v>
      </c>
      <c r="BG1" s="20" t="s">
        <v>331</v>
      </c>
      <c r="BH1" s="20" t="s">
        <v>332</v>
      </c>
      <c r="BI1" s="20" t="s">
        <v>333</v>
      </c>
      <c r="BJ1" s="20" t="s">
        <v>334</v>
      </c>
      <c r="BK1" s="20" t="s">
        <v>335</v>
      </c>
      <c r="BL1" s="20" t="s">
        <v>336</v>
      </c>
      <c r="BM1" s="20" t="s">
        <v>337</v>
      </c>
      <c r="BN1" s="20" t="s">
        <v>338</v>
      </c>
      <c r="BO1" s="20" t="s">
        <v>339</v>
      </c>
      <c r="BP1" s="20" t="s">
        <v>340</v>
      </c>
      <c r="BQ1" s="20" t="s">
        <v>341</v>
      </c>
      <c r="BR1" s="20" t="s">
        <v>342</v>
      </c>
      <c r="BS1" s="20" t="s">
        <v>343</v>
      </c>
      <c r="BT1" s="20" t="s">
        <v>344</v>
      </c>
      <c r="BU1" s="20" t="s">
        <v>345</v>
      </c>
      <c r="BV1" s="20" t="s">
        <v>346</v>
      </c>
      <c r="BW1" s="20" t="s">
        <v>347</v>
      </c>
      <c r="BX1" s="20" t="s">
        <v>348</v>
      </c>
      <c r="BY1" s="20" t="s">
        <v>349</v>
      </c>
      <c r="BZ1" s="20" t="s">
        <v>350</v>
      </c>
      <c r="CA1" s="20" t="s">
        <v>351</v>
      </c>
      <c r="CB1" s="20" t="s">
        <v>352</v>
      </c>
      <c r="CC1" s="20" t="s">
        <v>353</v>
      </c>
      <c r="CD1" s="20" t="s">
        <v>354</v>
      </c>
      <c r="CE1" s="20" t="s">
        <v>355</v>
      </c>
      <c r="CF1" s="20" t="s">
        <v>356</v>
      </c>
      <c r="CG1" s="20" t="s">
        <v>357</v>
      </c>
      <c r="CH1" s="20" t="s">
        <v>358</v>
      </c>
      <c r="CI1" s="20" t="s">
        <v>359</v>
      </c>
      <c r="CJ1" s="20" t="s">
        <v>360</v>
      </c>
      <c r="CK1" s="20" t="s">
        <v>361</v>
      </c>
      <c r="CL1" s="20" t="s">
        <v>362</v>
      </c>
      <c r="CM1" s="20" t="s">
        <v>363</v>
      </c>
      <c r="CN1" s="20" t="s">
        <v>364</v>
      </c>
      <c r="CO1" s="20" t="s">
        <v>365</v>
      </c>
      <c r="CP1" s="20" t="s">
        <v>366</v>
      </c>
      <c r="CQ1" s="20" t="s">
        <v>367</v>
      </c>
      <c r="CR1" s="20" t="s">
        <v>368</v>
      </c>
      <c r="CS1" s="20" t="s">
        <v>369</v>
      </c>
      <c r="CT1" s="20" t="s">
        <v>370</v>
      </c>
      <c r="CU1" s="20" t="s">
        <v>371</v>
      </c>
      <c r="CV1" s="20" t="s">
        <v>372</v>
      </c>
      <c r="CW1" s="20" t="s">
        <v>373</v>
      </c>
      <c r="CX1" s="20" t="s">
        <v>374</v>
      </c>
      <c r="CY1" s="20" t="s">
        <v>375</v>
      </c>
      <c r="CZ1" s="20" t="s">
        <v>376</v>
      </c>
      <c r="DA1" s="20" t="s">
        <v>377</v>
      </c>
      <c r="DB1" s="20" t="s">
        <v>378</v>
      </c>
      <c r="DC1" s="20" t="s">
        <v>379</v>
      </c>
      <c r="DD1" s="20" t="s">
        <v>380</v>
      </c>
      <c r="DE1" s="20" t="s">
        <v>381</v>
      </c>
      <c r="DF1" s="20" t="s">
        <v>382</v>
      </c>
      <c r="DG1" s="20" t="s">
        <v>383</v>
      </c>
      <c r="DH1" s="20" t="s">
        <v>384</v>
      </c>
      <c r="DI1" s="20" t="s">
        <v>385</v>
      </c>
      <c r="DJ1" s="20" t="s">
        <v>386</v>
      </c>
      <c r="DK1" s="20" t="s">
        <v>387</v>
      </c>
      <c r="DL1" s="20" t="s">
        <v>388</v>
      </c>
      <c r="DM1" s="20" t="s">
        <v>389</v>
      </c>
      <c r="DN1" s="20" t="s">
        <v>390</v>
      </c>
      <c r="DO1" s="20" t="s">
        <v>391</v>
      </c>
      <c r="DP1" s="20" t="s">
        <v>392</v>
      </c>
      <c r="DQ1" s="20" t="s">
        <v>393</v>
      </c>
      <c r="DR1" s="20" t="s">
        <v>394</v>
      </c>
      <c r="DS1" s="20" t="s">
        <v>395</v>
      </c>
      <c r="DT1" s="20" t="s">
        <v>396</v>
      </c>
      <c r="DU1" s="20" t="s">
        <v>397</v>
      </c>
      <c r="DV1" s="20" t="s">
        <v>398</v>
      </c>
      <c r="DW1" s="20" t="s">
        <v>399</v>
      </c>
      <c r="DX1" s="20" t="s">
        <v>400</v>
      </c>
      <c r="DY1" s="20" t="s">
        <v>401</v>
      </c>
      <c r="DZ1" s="20" t="s">
        <v>402</v>
      </c>
      <c r="EA1" s="20" t="s">
        <v>403</v>
      </c>
      <c r="EB1" s="20" t="s">
        <v>404</v>
      </c>
      <c r="EC1" s="20" t="s">
        <v>405</v>
      </c>
      <c r="ED1" s="20" t="s">
        <v>406</v>
      </c>
      <c r="EE1" s="20" t="s">
        <v>407</v>
      </c>
      <c r="EF1" s="20" t="s">
        <v>408</v>
      </c>
      <c r="EG1" s="20" t="s">
        <v>409</v>
      </c>
      <c r="EH1" s="20" t="s">
        <v>410</v>
      </c>
      <c r="EI1" s="20" t="s">
        <v>411</v>
      </c>
      <c r="EJ1" s="20" t="s">
        <v>412</v>
      </c>
      <c r="EK1" s="20" t="s">
        <v>413</v>
      </c>
      <c r="EL1" s="20" t="s">
        <v>414</v>
      </c>
      <c r="EM1" s="20" t="s">
        <v>415</v>
      </c>
      <c r="EN1" s="20" t="s">
        <v>416</v>
      </c>
      <c r="EO1" s="20" t="s">
        <v>417</v>
      </c>
      <c r="EP1" s="20" t="s">
        <v>418</v>
      </c>
    </row>
    <row r="2" spans="1:146" x14ac:dyDescent="0.3">
      <c r="A2" s="20" t="s">
        <v>275</v>
      </c>
      <c r="B2" s="20" t="s">
        <v>419</v>
      </c>
      <c r="C2" s="20" t="s">
        <v>420</v>
      </c>
      <c r="D2" s="20" t="s">
        <v>421</v>
      </c>
      <c r="E2" s="20" t="s">
        <v>278</v>
      </c>
      <c r="F2" s="20" t="s">
        <v>422</v>
      </c>
      <c r="G2" s="20" t="s">
        <v>422</v>
      </c>
      <c r="H2" s="20" t="s">
        <v>422</v>
      </c>
      <c r="I2" s="20" t="s">
        <v>423</v>
      </c>
      <c r="J2" s="20" t="s">
        <v>424</v>
      </c>
      <c r="K2" s="20" t="s">
        <v>425</v>
      </c>
      <c r="L2" s="20" t="s">
        <v>425</v>
      </c>
      <c r="M2" s="20" t="s">
        <v>426</v>
      </c>
      <c r="N2" s="20" t="s">
        <v>427</v>
      </c>
      <c r="O2" s="20" t="s">
        <v>424</v>
      </c>
      <c r="P2" s="20" t="s">
        <v>428</v>
      </c>
      <c r="Q2" s="20" t="s">
        <v>429</v>
      </c>
      <c r="R2" s="20" t="s">
        <v>430</v>
      </c>
      <c r="S2" s="20" t="s">
        <v>422</v>
      </c>
      <c r="T2" s="20" t="s">
        <v>422</v>
      </c>
      <c r="U2" s="20" t="s">
        <v>427</v>
      </c>
      <c r="V2" s="20" t="s">
        <v>431</v>
      </c>
      <c r="W2" s="20" t="s">
        <v>431</v>
      </c>
      <c r="X2" s="20" t="s">
        <v>422</v>
      </c>
      <c r="Y2" s="20" t="s">
        <v>432</v>
      </c>
      <c r="Z2" s="20" t="s">
        <v>427</v>
      </c>
      <c r="AA2" s="20" t="s">
        <v>425</v>
      </c>
      <c r="AB2" s="20" t="s">
        <v>427</v>
      </c>
      <c r="AC2" s="20" t="s">
        <v>433</v>
      </c>
      <c r="AD2" s="20" t="s">
        <v>425</v>
      </c>
      <c r="AE2" s="20" t="s">
        <v>425</v>
      </c>
      <c r="AF2" s="20" t="s">
        <v>434</v>
      </c>
      <c r="AG2" s="20" t="s">
        <v>435</v>
      </c>
      <c r="AH2" s="20" t="s">
        <v>436</v>
      </c>
      <c r="AI2" s="20" t="s">
        <v>427</v>
      </c>
      <c r="AJ2" s="20" t="s">
        <v>427</v>
      </c>
      <c r="AK2" s="20" t="s">
        <v>437</v>
      </c>
      <c r="AL2" s="20" t="s">
        <v>437</v>
      </c>
      <c r="AM2" s="20" t="s">
        <v>438</v>
      </c>
      <c r="AN2" s="20" t="s">
        <v>438</v>
      </c>
      <c r="AO2" s="20" t="s">
        <v>438</v>
      </c>
      <c r="AP2" s="20" t="s">
        <v>439</v>
      </c>
      <c r="AQ2" s="20" t="s">
        <v>440</v>
      </c>
      <c r="AR2" s="20" t="s">
        <v>441</v>
      </c>
      <c r="AS2" s="20" t="s">
        <v>438</v>
      </c>
      <c r="AT2" s="20" t="s">
        <v>440</v>
      </c>
      <c r="AU2" s="20" t="s">
        <v>440</v>
      </c>
      <c r="AV2" s="20" t="s">
        <v>424</v>
      </c>
      <c r="AW2" s="20" t="s">
        <v>429</v>
      </c>
      <c r="AX2" s="20" t="s">
        <v>422</v>
      </c>
      <c r="AY2" s="20" t="s">
        <v>422</v>
      </c>
      <c r="AZ2" s="20" t="s">
        <v>422</v>
      </c>
      <c r="BA2" s="20" t="s">
        <v>442</v>
      </c>
      <c r="BB2" s="20" t="s">
        <v>427</v>
      </c>
      <c r="BC2" s="20" t="s">
        <v>425</v>
      </c>
      <c r="BD2" s="20" t="s">
        <v>425</v>
      </c>
      <c r="BE2" s="20" t="s">
        <v>422</v>
      </c>
      <c r="BF2" s="20" t="s">
        <v>443</v>
      </c>
      <c r="BG2" s="20" t="s">
        <v>422</v>
      </c>
      <c r="BH2" s="20" t="s">
        <v>429</v>
      </c>
      <c r="BI2" s="20" t="s">
        <v>438</v>
      </c>
      <c r="BJ2" s="20" t="s">
        <v>438</v>
      </c>
      <c r="BK2" s="20" t="s">
        <v>429</v>
      </c>
      <c r="BL2" s="20" t="s">
        <v>429</v>
      </c>
      <c r="BM2" s="20" t="s">
        <v>444</v>
      </c>
      <c r="BN2" s="20" t="s">
        <v>445</v>
      </c>
      <c r="BO2" s="20" t="s">
        <v>422</v>
      </c>
      <c r="BP2" s="20" t="s">
        <v>443</v>
      </c>
      <c r="BQ2" s="20" t="s">
        <v>422</v>
      </c>
      <c r="BR2" s="20" t="s">
        <v>446</v>
      </c>
      <c r="BS2" s="20" t="s">
        <v>422</v>
      </c>
      <c r="BT2" s="20" t="s">
        <v>429</v>
      </c>
      <c r="BU2" s="20" t="s">
        <v>422</v>
      </c>
      <c r="BV2" s="20" t="s">
        <v>425</v>
      </c>
      <c r="BW2" s="20" t="s">
        <v>447</v>
      </c>
      <c r="BX2" s="20" t="s">
        <v>427</v>
      </c>
      <c r="BY2" s="20" t="s">
        <v>427</v>
      </c>
      <c r="BZ2" s="20" t="s">
        <v>448</v>
      </c>
      <c r="CA2" s="20" t="s">
        <v>427</v>
      </c>
      <c r="CB2" s="20" t="s">
        <v>447</v>
      </c>
      <c r="CC2" s="20" t="s">
        <v>449</v>
      </c>
      <c r="CD2" s="20" t="s">
        <v>429</v>
      </c>
      <c r="CE2" s="20" t="s">
        <v>450</v>
      </c>
      <c r="CF2" s="20" t="s">
        <v>451</v>
      </c>
      <c r="CG2" s="20" t="s">
        <v>422</v>
      </c>
      <c r="CH2" s="20" t="s">
        <v>427</v>
      </c>
      <c r="CI2" s="20" t="s">
        <v>422</v>
      </c>
      <c r="CJ2" s="20" t="s">
        <v>431</v>
      </c>
      <c r="CK2" s="20" t="s">
        <v>422</v>
      </c>
      <c r="CL2" s="20" t="s">
        <v>427</v>
      </c>
      <c r="CM2" s="20" t="s">
        <v>427</v>
      </c>
      <c r="CN2" s="20" t="s">
        <v>427</v>
      </c>
      <c r="CO2" s="20" t="s">
        <v>452</v>
      </c>
      <c r="CP2" s="20" t="s">
        <v>431</v>
      </c>
      <c r="CQ2" s="20" t="s">
        <v>425</v>
      </c>
      <c r="CR2" s="20" t="s">
        <v>422</v>
      </c>
      <c r="CS2" s="20" t="s">
        <v>422</v>
      </c>
      <c r="CT2" s="20" t="s">
        <v>453</v>
      </c>
      <c r="CU2" s="20" t="s">
        <v>454</v>
      </c>
      <c r="CV2" s="20" t="s">
        <v>427</v>
      </c>
      <c r="CW2" s="20" t="s">
        <v>429</v>
      </c>
      <c r="CX2" s="20" t="s">
        <v>425</v>
      </c>
      <c r="CY2" s="20" t="s">
        <v>443</v>
      </c>
      <c r="CZ2" s="20" t="s">
        <v>422</v>
      </c>
      <c r="DA2" s="20" t="s">
        <v>424</v>
      </c>
      <c r="DB2" s="20" t="s">
        <v>455</v>
      </c>
      <c r="DC2" s="20" t="s">
        <v>456</v>
      </c>
      <c r="DD2" s="20" t="s">
        <v>456</v>
      </c>
      <c r="DE2" s="20" t="s">
        <v>456</v>
      </c>
      <c r="DF2" s="20" t="s">
        <v>456</v>
      </c>
      <c r="DG2" s="20" t="s">
        <v>456</v>
      </c>
      <c r="DH2" s="20" t="s">
        <v>456</v>
      </c>
      <c r="DI2" s="20" t="s">
        <v>456</v>
      </c>
      <c r="DJ2" s="20" t="s">
        <v>456</v>
      </c>
      <c r="DK2" s="20" t="s">
        <v>456</v>
      </c>
      <c r="DL2" s="20" t="s">
        <v>456</v>
      </c>
      <c r="DM2" s="20" t="s">
        <v>456</v>
      </c>
      <c r="DN2" s="20" t="s">
        <v>456</v>
      </c>
      <c r="DO2" s="20" t="s">
        <v>456</v>
      </c>
      <c r="DP2" s="20" t="s">
        <v>456</v>
      </c>
      <c r="DQ2" s="20" t="s">
        <v>456</v>
      </c>
      <c r="DR2" s="20" t="s">
        <v>456</v>
      </c>
      <c r="DS2" s="20" t="s">
        <v>456</v>
      </c>
      <c r="DT2" s="20" t="s">
        <v>456</v>
      </c>
      <c r="DU2" s="20" t="s">
        <v>457</v>
      </c>
      <c r="DV2" s="20" t="s">
        <v>457</v>
      </c>
      <c r="DW2" s="20" t="s">
        <v>456</v>
      </c>
      <c r="DX2" s="20" t="s">
        <v>456</v>
      </c>
      <c r="DY2" s="20" t="s">
        <v>456</v>
      </c>
      <c r="DZ2" s="20" t="s">
        <v>456</v>
      </c>
      <c r="EA2" s="20" t="s">
        <v>456</v>
      </c>
      <c r="EB2" s="20" t="s">
        <v>456</v>
      </c>
      <c r="EC2" s="20" t="s">
        <v>456</v>
      </c>
      <c r="ED2" s="20" t="s">
        <v>456</v>
      </c>
      <c r="EE2" s="20" t="s">
        <v>456</v>
      </c>
      <c r="EF2" s="20" t="s">
        <v>456</v>
      </c>
      <c r="EG2" s="20" t="s">
        <v>456</v>
      </c>
      <c r="EH2" s="20" t="s">
        <v>456</v>
      </c>
      <c r="EI2" s="20" t="s">
        <v>456</v>
      </c>
      <c r="EJ2" s="20" t="s">
        <v>456</v>
      </c>
      <c r="EK2" s="20" t="s">
        <v>456</v>
      </c>
      <c r="EL2" s="20" t="s">
        <v>456</v>
      </c>
      <c r="EM2" s="20" t="s">
        <v>456</v>
      </c>
      <c r="EN2" s="20" t="s">
        <v>456</v>
      </c>
      <c r="EO2" s="20" t="s">
        <v>456</v>
      </c>
      <c r="EP2" s="20" t="s">
        <v>456</v>
      </c>
    </row>
    <row r="3" spans="1:146" x14ac:dyDescent="0.3">
      <c r="A3" s="20" t="s">
        <v>276</v>
      </c>
      <c r="C3" s="20" t="s">
        <v>458</v>
      </c>
      <c r="D3" s="20" t="s">
        <v>459</v>
      </c>
      <c r="E3" s="20" t="s">
        <v>279</v>
      </c>
      <c r="F3" s="20" t="s">
        <v>447</v>
      </c>
      <c r="G3" s="20" t="s">
        <v>447</v>
      </c>
      <c r="H3" s="20" t="s">
        <v>447</v>
      </c>
      <c r="I3" s="20" t="s">
        <v>460</v>
      </c>
      <c r="J3" s="20" t="s">
        <v>461</v>
      </c>
      <c r="K3" s="20" t="s">
        <v>462</v>
      </c>
      <c r="L3" s="20" t="s">
        <v>462</v>
      </c>
      <c r="M3" s="20" t="s">
        <v>463</v>
      </c>
      <c r="N3" s="20" t="s">
        <v>464</v>
      </c>
      <c r="O3" s="20" t="s">
        <v>461</v>
      </c>
      <c r="P3" s="20" t="s">
        <v>465</v>
      </c>
      <c r="Q3" s="20" t="s">
        <v>466</v>
      </c>
      <c r="R3" s="20" t="s">
        <v>467</v>
      </c>
      <c r="S3" s="20" t="s">
        <v>468</v>
      </c>
      <c r="T3" s="20" t="s">
        <v>468</v>
      </c>
      <c r="U3" s="20" t="s">
        <v>464</v>
      </c>
      <c r="V3" s="20" t="s">
        <v>464</v>
      </c>
      <c r="W3" s="20" t="s">
        <v>464</v>
      </c>
      <c r="X3" s="20" t="s">
        <v>468</v>
      </c>
      <c r="Y3" s="20" t="s">
        <v>469</v>
      </c>
      <c r="Z3" s="20" t="s">
        <v>464</v>
      </c>
      <c r="AA3" s="20" t="s">
        <v>462</v>
      </c>
      <c r="AB3" s="20" t="s">
        <v>464</v>
      </c>
      <c r="AC3" s="20" t="s">
        <v>470</v>
      </c>
      <c r="AD3" s="20" t="s">
        <v>462</v>
      </c>
      <c r="AE3" s="20" t="s">
        <v>462</v>
      </c>
      <c r="AF3" s="20" t="s">
        <v>427</v>
      </c>
      <c r="AG3" s="20" t="s">
        <v>461</v>
      </c>
      <c r="AH3" s="20" t="s">
        <v>471</v>
      </c>
      <c r="AI3" s="20" t="s">
        <v>430</v>
      </c>
      <c r="AJ3" s="20" t="s">
        <v>430</v>
      </c>
      <c r="AK3" s="20" t="s">
        <v>472</v>
      </c>
      <c r="AL3" s="20" t="s">
        <v>472</v>
      </c>
      <c r="AM3" s="20" t="s">
        <v>473</v>
      </c>
      <c r="AN3" s="20" t="s">
        <v>429</v>
      </c>
      <c r="AO3" s="20" t="s">
        <v>429</v>
      </c>
      <c r="AP3" s="20" t="s">
        <v>445</v>
      </c>
      <c r="AQ3" s="20" t="s">
        <v>442</v>
      </c>
      <c r="AR3" s="20" t="s">
        <v>474</v>
      </c>
      <c r="AS3" s="20" t="s">
        <v>449</v>
      </c>
      <c r="AT3" s="20" t="s">
        <v>461</v>
      </c>
      <c r="AU3" s="20" t="s">
        <v>461</v>
      </c>
      <c r="AV3" s="20" t="s">
        <v>461</v>
      </c>
      <c r="AW3" s="20" t="s">
        <v>470</v>
      </c>
      <c r="AX3" s="20" t="s">
        <v>470</v>
      </c>
      <c r="AY3" s="20" t="s">
        <v>470</v>
      </c>
      <c r="AZ3" s="20" t="s">
        <v>470</v>
      </c>
      <c r="BA3" s="20" t="s">
        <v>425</v>
      </c>
      <c r="BB3" s="20" t="s">
        <v>475</v>
      </c>
      <c r="BC3" s="20" t="s">
        <v>462</v>
      </c>
      <c r="BD3" s="20" t="s">
        <v>462</v>
      </c>
      <c r="BE3" s="20" t="s">
        <v>476</v>
      </c>
      <c r="BF3" s="20" t="s">
        <v>449</v>
      </c>
      <c r="BG3" s="20" t="s">
        <v>476</v>
      </c>
      <c r="BH3" s="20" t="s">
        <v>449</v>
      </c>
      <c r="BI3" s="20" t="s">
        <v>429</v>
      </c>
      <c r="BJ3" s="20" t="s">
        <v>429</v>
      </c>
      <c r="BK3" s="20" t="s">
        <v>437</v>
      </c>
      <c r="BL3" s="20" t="s">
        <v>437</v>
      </c>
      <c r="BM3" s="20" t="s">
        <v>472</v>
      </c>
      <c r="BN3" s="20" t="s">
        <v>462</v>
      </c>
      <c r="BO3" s="20" t="s">
        <v>476</v>
      </c>
      <c r="BP3" s="20" t="s">
        <v>477</v>
      </c>
      <c r="BQ3" s="20" t="s">
        <v>478</v>
      </c>
      <c r="BR3" s="20" t="s">
        <v>478</v>
      </c>
      <c r="BS3" s="20" t="s">
        <v>476</v>
      </c>
      <c r="BT3" s="20" t="s">
        <v>446</v>
      </c>
      <c r="BU3" s="20" t="s">
        <v>478</v>
      </c>
      <c r="BV3" s="20" t="s">
        <v>462</v>
      </c>
      <c r="BW3" s="20" t="s">
        <v>443</v>
      </c>
      <c r="BX3" s="20" t="s">
        <v>431</v>
      </c>
      <c r="BY3" s="20" t="s">
        <v>431</v>
      </c>
      <c r="BZ3" s="20" t="s">
        <v>479</v>
      </c>
      <c r="CA3" s="20" t="s">
        <v>475</v>
      </c>
      <c r="CB3" s="20" t="s">
        <v>461</v>
      </c>
      <c r="CC3" s="20" t="s">
        <v>480</v>
      </c>
      <c r="CF3" s="20" t="s">
        <v>481</v>
      </c>
      <c r="CG3" s="20" t="s">
        <v>482</v>
      </c>
      <c r="CH3" s="20" t="s">
        <v>475</v>
      </c>
      <c r="CI3" s="20" t="s">
        <v>482</v>
      </c>
      <c r="CJ3" s="20" t="s">
        <v>475</v>
      </c>
      <c r="CK3" s="20" t="s">
        <v>482</v>
      </c>
      <c r="CL3" s="20" t="s">
        <v>475</v>
      </c>
      <c r="CM3" s="20" t="s">
        <v>475</v>
      </c>
      <c r="CN3" s="20" t="s">
        <v>475</v>
      </c>
      <c r="CO3" s="20" t="s">
        <v>483</v>
      </c>
      <c r="CP3" s="20" t="s">
        <v>472</v>
      </c>
      <c r="CQ3" s="20" t="s">
        <v>462</v>
      </c>
      <c r="CR3" s="20" t="s">
        <v>484</v>
      </c>
      <c r="CS3" s="20" t="s">
        <v>478</v>
      </c>
      <c r="CT3" s="20" t="s">
        <v>462</v>
      </c>
      <c r="CU3" s="20" t="s">
        <v>485</v>
      </c>
      <c r="CV3" s="20" t="s">
        <v>475</v>
      </c>
      <c r="CW3" s="20" t="s">
        <v>486</v>
      </c>
      <c r="CX3" s="20" t="s">
        <v>462</v>
      </c>
      <c r="CY3" s="20" t="s">
        <v>487</v>
      </c>
      <c r="CZ3" s="20" t="s">
        <v>482</v>
      </c>
      <c r="DA3" s="20" t="s">
        <v>461</v>
      </c>
      <c r="DB3" s="20" t="s">
        <v>461</v>
      </c>
      <c r="DC3" s="20" t="s">
        <v>488</v>
      </c>
      <c r="DD3" s="20" t="s">
        <v>488</v>
      </c>
      <c r="DE3" s="20" t="s">
        <v>488</v>
      </c>
      <c r="DF3" s="20" t="s">
        <v>488</v>
      </c>
      <c r="DG3" s="20" t="s">
        <v>488</v>
      </c>
      <c r="DH3" s="20" t="s">
        <v>488</v>
      </c>
      <c r="DI3" s="20" t="s">
        <v>488</v>
      </c>
      <c r="DJ3" s="20" t="s">
        <v>488</v>
      </c>
      <c r="DK3" s="20" t="s">
        <v>489</v>
      </c>
      <c r="DL3" s="20" t="s">
        <v>489</v>
      </c>
      <c r="DM3" s="20" t="s">
        <v>489</v>
      </c>
      <c r="DN3" s="20" t="s">
        <v>489</v>
      </c>
      <c r="DO3" s="20" t="s">
        <v>489</v>
      </c>
      <c r="DP3" s="20" t="s">
        <v>489</v>
      </c>
      <c r="DQ3" s="20" t="s">
        <v>489</v>
      </c>
      <c r="DR3" s="20" t="s">
        <v>489</v>
      </c>
      <c r="DS3" s="20" t="s">
        <v>489</v>
      </c>
      <c r="DT3" s="20" t="s">
        <v>489</v>
      </c>
      <c r="DU3" s="20" t="s">
        <v>490</v>
      </c>
      <c r="DV3" s="20" t="s">
        <v>490</v>
      </c>
      <c r="DW3" s="20" t="s">
        <v>489</v>
      </c>
      <c r="DX3" s="20" t="s">
        <v>489</v>
      </c>
      <c r="DY3" s="20" t="s">
        <v>489</v>
      </c>
      <c r="DZ3" s="20" t="s">
        <v>489</v>
      </c>
      <c r="EA3" s="20" t="s">
        <v>489</v>
      </c>
      <c r="EB3" s="20" t="s">
        <v>489</v>
      </c>
      <c r="EC3" s="20" t="s">
        <v>489</v>
      </c>
      <c r="ED3" s="20" t="s">
        <v>489</v>
      </c>
      <c r="EE3" s="20" t="s">
        <v>489</v>
      </c>
      <c r="EF3" s="20" t="s">
        <v>489</v>
      </c>
      <c r="EG3" s="20" t="s">
        <v>491</v>
      </c>
      <c r="EH3" s="20" t="s">
        <v>491</v>
      </c>
      <c r="EI3" s="20" t="s">
        <v>491</v>
      </c>
      <c r="EJ3" s="20" t="s">
        <v>491</v>
      </c>
      <c r="EK3" s="20" t="s">
        <v>491</v>
      </c>
      <c r="EL3" s="20" t="s">
        <v>492</v>
      </c>
      <c r="EM3" s="20" t="s">
        <v>491</v>
      </c>
      <c r="EN3" s="20" t="s">
        <v>491</v>
      </c>
      <c r="EO3" s="20" t="s">
        <v>491</v>
      </c>
      <c r="EP3" s="20" t="s">
        <v>491</v>
      </c>
    </row>
    <row r="4" spans="1:146" x14ac:dyDescent="0.3">
      <c r="C4" s="20" t="s">
        <v>493</v>
      </c>
      <c r="D4" s="20" t="s">
        <v>494</v>
      </c>
      <c r="E4" s="20" t="s">
        <v>280</v>
      </c>
      <c r="F4" s="20" t="s">
        <v>495</v>
      </c>
      <c r="G4" s="20" t="s">
        <v>496</v>
      </c>
      <c r="H4" s="20" t="s">
        <v>496</v>
      </c>
      <c r="I4" s="20" t="s">
        <v>497</v>
      </c>
      <c r="J4" s="20" t="s">
        <v>498</v>
      </c>
      <c r="K4" s="20" t="s">
        <v>499</v>
      </c>
      <c r="L4" s="20" t="s">
        <v>499</v>
      </c>
      <c r="M4" s="20" t="s">
        <v>500</v>
      </c>
      <c r="N4" s="20" t="s">
        <v>445</v>
      </c>
      <c r="O4" s="20" t="s">
        <v>445</v>
      </c>
      <c r="P4" s="20" t="s">
        <v>501</v>
      </c>
      <c r="Q4" s="20" t="s">
        <v>502</v>
      </c>
      <c r="R4" s="20" t="s">
        <v>503</v>
      </c>
      <c r="S4" s="20" t="s">
        <v>504</v>
      </c>
      <c r="T4" s="20" t="s">
        <v>504</v>
      </c>
      <c r="U4" s="20" t="s">
        <v>445</v>
      </c>
      <c r="V4" s="20" t="s">
        <v>425</v>
      </c>
      <c r="W4" s="20" t="s">
        <v>425</v>
      </c>
      <c r="X4" s="20" t="s">
        <v>478</v>
      </c>
      <c r="Y4" s="20" t="s">
        <v>505</v>
      </c>
      <c r="Z4" s="20" t="s">
        <v>445</v>
      </c>
      <c r="AA4" s="20" t="s">
        <v>499</v>
      </c>
      <c r="AB4" s="20" t="s">
        <v>445</v>
      </c>
      <c r="AC4" s="20" t="s">
        <v>476</v>
      </c>
      <c r="AD4" s="20" t="s">
        <v>499</v>
      </c>
      <c r="AE4" s="20" t="s">
        <v>499</v>
      </c>
      <c r="AF4" s="20" t="s">
        <v>503</v>
      </c>
      <c r="AG4" s="20" t="s">
        <v>471</v>
      </c>
      <c r="AH4" s="20" t="s">
        <v>425</v>
      </c>
      <c r="AI4" s="20" t="s">
        <v>445</v>
      </c>
      <c r="AJ4" s="20" t="s">
        <v>445</v>
      </c>
      <c r="AK4" s="20" t="s">
        <v>506</v>
      </c>
      <c r="AL4" s="20" t="s">
        <v>506</v>
      </c>
      <c r="AM4" s="20" t="s">
        <v>445</v>
      </c>
      <c r="AN4" s="20" t="s">
        <v>507</v>
      </c>
      <c r="AO4" s="20" t="s">
        <v>507</v>
      </c>
      <c r="AP4" s="20" t="s">
        <v>462</v>
      </c>
      <c r="AQ4" s="20" t="s">
        <v>506</v>
      </c>
      <c r="AR4" s="20" t="s">
        <v>508</v>
      </c>
      <c r="AS4" s="20" t="s">
        <v>507</v>
      </c>
      <c r="AT4" s="20" t="s">
        <v>509</v>
      </c>
      <c r="AU4" s="20" t="s">
        <v>509</v>
      </c>
      <c r="AV4" s="20" t="s">
        <v>510</v>
      </c>
      <c r="AW4" s="20" t="s">
        <v>450</v>
      </c>
      <c r="AX4" s="20" t="s">
        <v>450</v>
      </c>
      <c r="AY4" s="20" t="s">
        <v>450</v>
      </c>
      <c r="AZ4" s="20" t="s">
        <v>450</v>
      </c>
      <c r="BA4" s="20" t="s">
        <v>462</v>
      </c>
      <c r="BB4" s="20" t="s">
        <v>445</v>
      </c>
      <c r="BC4" s="20" t="s">
        <v>499</v>
      </c>
      <c r="BD4" s="20" t="s">
        <v>499</v>
      </c>
      <c r="BE4" s="20" t="s">
        <v>451</v>
      </c>
      <c r="BF4" s="20" t="s">
        <v>507</v>
      </c>
      <c r="BG4" s="20" t="s">
        <v>451</v>
      </c>
      <c r="BH4" s="20" t="s">
        <v>480</v>
      </c>
      <c r="BI4" s="20" t="s">
        <v>511</v>
      </c>
      <c r="BJ4" s="20" t="s">
        <v>507</v>
      </c>
      <c r="BK4" s="20" t="s">
        <v>473</v>
      </c>
      <c r="BL4" s="20" t="s">
        <v>473</v>
      </c>
      <c r="BM4" s="20" t="s">
        <v>449</v>
      </c>
      <c r="BN4" s="20" t="s">
        <v>512</v>
      </c>
      <c r="BO4" s="20" t="s">
        <v>451</v>
      </c>
      <c r="BP4" s="20" t="s">
        <v>513</v>
      </c>
      <c r="BQ4" s="20" t="s">
        <v>450</v>
      </c>
      <c r="BR4" s="20" t="s">
        <v>425</v>
      </c>
      <c r="BS4" s="20" t="s">
        <v>451</v>
      </c>
      <c r="BT4" s="20" t="s">
        <v>478</v>
      </c>
      <c r="BU4" s="20" t="s">
        <v>450</v>
      </c>
      <c r="BV4" s="20" t="s">
        <v>499</v>
      </c>
      <c r="BW4" s="20" t="s">
        <v>427</v>
      </c>
      <c r="BX4" s="20" t="s">
        <v>453</v>
      </c>
      <c r="BY4" s="20" t="s">
        <v>453</v>
      </c>
      <c r="BZ4" s="20" t="s">
        <v>514</v>
      </c>
      <c r="CA4" s="20" t="s">
        <v>453</v>
      </c>
      <c r="CB4" s="20" t="s">
        <v>453</v>
      </c>
      <c r="CC4" s="20" t="s">
        <v>515</v>
      </c>
      <c r="CF4" s="20" t="s">
        <v>516</v>
      </c>
      <c r="CG4" s="20" t="s">
        <v>451</v>
      </c>
      <c r="CH4" s="20" t="s">
        <v>453</v>
      </c>
      <c r="CI4" s="20" t="s">
        <v>451</v>
      </c>
      <c r="CJ4" s="20" t="s">
        <v>425</v>
      </c>
      <c r="CK4" s="20" t="s">
        <v>451</v>
      </c>
      <c r="CL4" s="20" t="s">
        <v>453</v>
      </c>
      <c r="CM4" s="20" t="s">
        <v>453</v>
      </c>
      <c r="CN4" s="20" t="s">
        <v>453</v>
      </c>
      <c r="CO4" s="20" t="s">
        <v>517</v>
      </c>
      <c r="CP4" s="20" t="s">
        <v>425</v>
      </c>
      <c r="CQ4" s="20" t="s">
        <v>518</v>
      </c>
      <c r="CR4" s="20" t="s">
        <v>519</v>
      </c>
      <c r="CS4" s="20" t="s">
        <v>476</v>
      </c>
      <c r="CT4" s="20" t="s">
        <v>483</v>
      </c>
      <c r="CU4" s="20" t="s">
        <v>506</v>
      </c>
      <c r="CV4" s="20" t="s">
        <v>453</v>
      </c>
      <c r="CW4" s="20" t="s">
        <v>449</v>
      </c>
      <c r="CX4" s="20" t="s">
        <v>499</v>
      </c>
      <c r="CY4" s="20" t="s">
        <v>520</v>
      </c>
      <c r="CZ4" s="20" t="s">
        <v>510</v>
      </c>
      <c r="DA4" s="20" t="s">
        <v>445</v>
      </c>
      <c r="DB4" s="20" t="s">
        <v>483</v>
      </c>
      <c r="DC4" s="20" t="s">
        <v>521</v>
      </c>
      <c r="DD4" s="20" t="s">
        <v>521</v>
      </c>
      <c r="DE4" s="20" t="s">
        <v>521</v>
      </c>
      <c r="DF4" s="20" t="s">
        <v>521</v>
      </c>
      <c r="DG4" s="20" t="s">
        <v>521</v>
      </c>
      <c r="DH4" s="20" t="s">
        <v>521</v>
      </c>
      <c r="DI4" s="20" t="s">
        <v>521</v>
      </c>
      <c r="DJ4" s="20" t="s">
        <v>521</v>
      </c>
      <c r="DK4" s="20" t="s">
        <v>521</v>
      </c>
      <c r="DL4" s="20" t="s">
        <v>521</v>
      </c>
      <c r="DM4" s="20" t="s">
        <v>521</v>
      </c>
      <c r="DN4" s="20" t="s">
        <v>521</v>
      </c>
      <c r="DO4" s="20" t="s">
        <v>521</v>
      </c>
      <c r="DP4" s="20" t="s">
        <v>521</v>
      </c>
      <c r="DQ4" s="20" t="s">
        <v>521</v>
      </c>
      <c r="DR4" s="20" t="s">
        <v>521</v>
      </c>
      <c r="DS4" s="20" t="s">
        <v>521</v>
      </c>
      <c r="DT4" s="20" t="s">
        <v>521</v>
      </c>
      <c r="DW4" s="20" t="s">
        <v>522</v>
      </c>
      <c r="DX4" s="20" t="s">
        <v>522</v>
      </c>
      <c r="DY4" s="20" t="s">
        <v>522</v>
      </c>
      <c r="DZ4" s="20" t="s">
        <v>522</v>
      </c>
      <c r="EA4" s="20" t="s">
        <v>522</v>
      </c>
      <c r="EB4" s="20" t="s">
        <v>522</v>
      </c>
      <c r="EC4" s="20" t="s">
        <v>522</v>
      </c>
      <c r="ED4" s="20" t="s">
        <v>522</v>
      </c>
      <c r="EE4" s="20" t="s">
        <v>522</v>
      </c>
      <c r="EF4" s="20" t="s">
        <v>522</v>
      </c>
      <c r="EG4" s="20" t="s">
        <v>523</v>
      </c>
      <c r="EH4" s="20" t="s">
        <v>523</v>
      </c>
      <c r="EI4" s="20" t="s">
        <v>523</v>
      </c>
      <c r="EJ4" s="20" t="s">
        <v>523</v>
      </c>
      <c r="EK4" s="20" t="s">
        <v>523</v>
      </c>
      <c r="EL4" s="20" t="s">
        <v>524</v>
      </c>
      <c r="EM4" s="20" t="s">
        <v>523</v>
      </c>
      <c r="EN4" s="20" t="s">
        <v>523</v>
      </c>
      <c r="EO4" s="20" t="s">
        <v>523</v>
      </c>
      <c r="EP4" s="20" t="s">
        <v>523</v>
      </c>
    </row>
    <row r="5" spans="1:146" x14ac:dyDescent="0.3">
      <c r="C5" s="20" t="s">
        <v>525</v>
      </c>
      <c r="D5" s="20" t="s">
        <v>526</v>
      </c>
      <c r="E5" s="20" t="s">
        <v>281</v>
      </c>
      <c r="F5" s="20" t="s">
        <v>519</v>
      </c>
      <c r="G5" s="20" t="s">
        <v>495</v>
      </c>
      <c r="H5" s="20" t="s">
        <v>476</v>
      </c>
      <c r="I5" s="20" t="s">
        <v>527</v>
      </c>
      <c r="J5" s="20" t="s">
        <v>528</v>
      </c>
      <c r="K5" s="20" t="s">
        <v>529</v>
      </c>
      <c r="L5" s="20" t="s">
        <v>529</v>
      </c>
      <c r="M5" s="20" t="s">
        <v>530</v>
      </c>
      <c r="N5" s="20" t="s">
        <v>462</v>
      </c>
      <c r="O5" s="20" t="s">
        <v>462</v>
      </c>
      <c r="P5" s="20" t="s">
        <v>531</v>
      </c>
      <c r="Q5" s="20" t="s">
        <v>532</v>
      </c>
      <c r="R5" s="20" t="s">
        <v>533</v>
      </c>
      <c r="S5" s="20" t="s">
        <v>519</v>
      </c>
      <c r="T5" s="20" t="s">
        <v>519</v>
      </c>
      <c r="U5" s="20" t="s">
        <v>462</v>
      </c>
      <c r="V5" s="20" t="s">
        <v>462</v>
      </c>
      <c r="W5" s="20" t="s">
        <v>462</v>
      </c>
      <c r="X5" s="20" t="s">
        <v>476</v>
      </c>
      <c r="Y5" s="20" t="s">
        <v>476</v>
      </c>
      <c r="Z5" s="20" t="s">
        <v>462</v>
      </c>
      <c r="AA5" s="20" t="s">
        <v>529</v>
      </c>
      <c r="AB5" s="20" t="s">
        <v>462</v>
      </c>
      <c r="AC5" s="20" t="s">
        <v>534</v>
      </c>
      <c r="AD5" s="20" t="s">
        <v>529</v>
      </c>
      <c r="AE5" s="20" t="s">
        <v>529</v>
      </c>
      <c r="AF5" s="20" t="s">
        <v>535</v>
      </c>
      <c r="AG5" s="20" t="s">
        <v>536</v>
      </c>
      <c r="AH5" s="20" t="s">
        <v>462</v>
      </c>
      <c r="AI5" s="20" t="s">
        <v>449</v>
      </c>
      <c r="AJ5" s="20" t="s">
        <v>449</v>
      </c>
      <c r="AK5" s="20" t="s">
        <v>449</v>
      </c>
      <c r="AL5" s="20" t="s">
        <v>449</v>
      </c>
      <c r="AM5" s="20" t="s">
        <v>537</v>
      </c>
      <c r="AN5" s="20" t="s">
        <v>538</v>
      </c>
      <c r="AO5" s="20" t="s">
        <v>538</v>
      </c>
      <c r="AP5" s="20" t="s">
        <v>537</v>
      </c>
      <c r="AQ5" s="20" t="s">
        <v>462</v>
      </c>
      <c r="AR5" s="20" t="s">
        <v>539</v>
      </c>
      <c r="AS5" s="20" t="s">
        <v>540</v>
      </c>
      <c r="AT5" s="20" t="s">
        <v>462</v>
      </c>
      <c r="AU5" s="20" t="s">
        <v>462</v>
      </c>
      <c r="AV5" s="20" t="s">
        <v>483</v>
      </c>
      <c r="AW5" s="20" t="s">
        <v>519</v>
      </c>
      <c r="AX5" s="20" t="s">
        <v>451</v>
      </c>
      <c r="AY5" s="20" t="s">
        <v>451</v>
      </c>
      <c r="AZ5" s="20" t="s">
        <v>451</v>
      </c>
      <c r="BA5" s="20" t="s">
        <v>541</v>
      </c>
      <c r="BB5" s="20" t="s">
        <v>462</v>
      </c>
      <c r="BC5" s="20" t="s">
        <v>529</v>
      </c>
      <c r="BD5" s="20" t="s">
        <v>529</v>
      </c>
      <c r="BE5" s="20" t="s">
        <v>542</v>
      </c>
      <c r="BF5" s="20" t="s">
        <v>543</v>
      </c>
      <c r="BG5" s="20" t="s">
        <v>542</v>
      </c>
      <c r="BH5" s="20" t="s">
        <v>543</v>
      </c>
      <c r="BI5" s="20" t="s">
        <v>507</v>
      </c>
      <c r="BJ5" s="20" t="s">
        <v>544</v>
      </c>
      <c r="BK5" s="20" t="s">
        <v>545</v>
      </c>
      <c r="BL5" s="20" t="s">
        <v>545</v>
      </c>
      <c r="BM5" s="20" t="s">
        <v>546</v>
      </c>
      <c r="BN5" s="20" t="s">
        <v>547</v>
      </c>
      <c r="BO5" s="20" t="s">
        <v>542</v>
      </c>
      <c r="BP5" s="20" t="s">
        <v>507</v>
      </c>
      <c r="BQ5" s="20" t="s">
        <v>476</v>
      </c>
      <c r="BR5" s="20" t="s">
        <v>462</v>
      </c>
      <c r="BS5" s="20" t="s">
        <v>542</v>
      </c>
      <c r="BT5" s="20" t="s">
        <v>449</v>
      </c>
      <c r="BU5" s="20" t="s">
        <v>476</v>
      </c>
      <c r="BV5" s="20" t="s">
        <v>529</v>
      </c>
      <c r="BW5" s="20" t="s">
        <v>475</v>
      </c>
      <c r="BX5" s="20" t="s">
        <v>425</v>
      </c>
      <c r="BY5" s="20" t="s">
        <v>425</v>
      </c>
      <c r="BZ5" s="20" t="s">
        <v>548</v>
      </c>
      <c r="CA5" s="20" t="s">
        <v>462</v>
      </c>
      <c r="CB5" s="20" t="s">
        <v>462</v>
      </c>
      <c r="CC5" s="20" t="s">
        <v>549</v>
      </c>
      <c r="CF5" s="20" t="s">
        <v>550</v>
      </c>
      <c r="CG5" s="20" t="s">
        <v>510</v>
      </c>
      <c r="CH5" s="20" t="s">
        <v>462</v>
      </c>
      <c r="CI5" s="20" t="s">
        <v>510</v>
      </c>
      <c r="CJ5" s="20" t="s">
        <v>462</v>
      </c>
      <c r="CK5" s="20" t="s">
        <v>510</v>
      </c>
      <c r="CL5" s="20" t="s">
        <v>462</v>
      </c>
      <c r="CM5" s="20" t="s">
        <v>462</v>
      </c>
      <c r="CN5" s="20" t="s">
        <v>462</v>
      </c>
      <c r="CO5" s="20" t="s">
        <v>551</v>
      </c>
      <c r="CP5" s="20" t="s">
        <v>462</v>
      </c>
      <c r="CQ5" s="20" t="s">
        <v>552</v>
      </c>
      <c r="CR5" s="20" t="s">
        <v>481</v>
      </c>
      <c r="CS5" s="20" t="s">
        <v>510</v>
      </c>
      <c r="CT5" s="20" t="s">
        <v>517</v>
      </c>
      <c r="CU5" s="20" t="s">
        <v>507</v>
      </c>
      <c r="CV5" s="20" t="s">
        <v>462</v>
      </c>
      <c r="CW5" s="20" t="s">
        <v>480</v>
      </c>
      <c r="CX5" s="20" t="s">
        <v>529</v>
      </c>
      <c r="CY5" s="20" t="s">
        <v>507</v>
      </c>
      <c r="CZ5" s="20" t="s">
        <v>553</v>
      </c>
      <c r="DA5" s="20" t="s">
        <v>510</v>
      </c>
      <c r="DB5" s="20" t="s">
        <v>542</v>
      </c>
      <c r="DC5" s="20" t="s">
        <v>554</v>
      </c>
      <c r="DD5" s="20" t="s">
        <v>554</v>
      </c>
      <c r="DE5" s="20" t="s">
        <v>554</v>
      </c>
      <c r="DF5" s="20" t="s">
        <v>554</v>
      </c>
      <c r="DG5" s="20" t="s">
        <v>554</v>
      </c>
      <c r="DH5" s="20" t="s">
        <v>554</v>
      </c>
      <c r="DI5" s="20" t="s">
        <v>554</v>
      </c>
      <c r="DJ5" s="20" t="s">
        <v>554</v>
      </c>
      <c r="DK5" s="20" t="s">
        <v>554</v>
      </c>
      <c r="DL5" s="20" t="s">
        <v>554</v>
      </c>
      <c r="DM5" s="20" t="s">
        <v>554</v>
      </c>
      <c r="DN5" s="20" t="s">
        <v>554</v>
      </c>
      <c r="DO5" s="20" t="s">
        <v>554</v>
      </c>
      <c r="DP5" s="20" t="s">
        <v>554</v>
      </c>
      <c r="DQ5" s="20" t="s">
        <v>554</v>
      </c>
      <c r="DR5" s="20" t="s">
        <v>554</v>
      </c>
      <c r="DS5" s="20" t="s">
        <v>554</v>
      </c>
      <c r="DT5" s="20" t="s">
        <v>554</v>
      </c>
      <c r="DW5" s="20" t="s">
        <v>554</v>
      </c>
      <c r="DX5" s="20" t="s">
        <v>554</v>
      </c>
      <c r="DY5" s="20" t="s">
        <v>554</v>
      </c>
      <c r="DZ5" s="20" t="s">
        <v>554</v>
      </c>
      <c r="EA5" s="20" t="s">
        <v>554</v>
      </c>
      <c r="EB5" s="20" t="s">
        <v>554</v>
      </c>
      <c r="EC5" s="20" t="s">
        <v>554</v>
      </c>
      <c r="ED5" s="20" t="s">
        <v>554</v>
      </c>
      <c r="EE5" s="20" t="s">
        <v>554</v>
      </c>
      <c r="EF5" s="20" t="s">
        <v>554</v>
      </c>
      <c r="EG5" s="20" t="s">
        <v>554</v>
      </c>
      <c r="EH5" s="20" t="s">
        <v>554</v>
      </c>
      <c r="EI5" s="20" t="s">
        <v>554</v>
      </c>
      <c r="EJ5" s="20" t="s">
        <v>554</v>
      </c>
      <c r="EK5" s="20" t="s">
        <v>554</v>
      </c>
      <c r="EL5" s="20" t="s">
        <v>554</v>
      </c>
      <c r="EM5" s="20" t="s">
        <v>554</v>
      </c>
      <c r="EN5" s="20" t="s">
        <v>554</v>
      </c>
      <c r="EO5" s="20" t="s">
        <v>554</v>
      </c>
      <c r="EP5" s="20" t="s">
        <v>554</v>
      </c>
    </row>
    <row r="6" spans="1:146" x14ac:dyDescent="0.3">
      <c r="D6" s="20" t="s">
        <v>555</v>
      </c>
      <c r="E6" s="20" t="s">
        <v>282</v>
      </c>
      <c r="F6" s="20" t="s">
        <v>556</v>
      </c>
      <c r="G6" s="20" t="s">
        <v>542</v>
      </c>
      <c r="H6" s="20" t="s">
        <v>542</v>
      </c>
      <c r="I6" s="20" t="s">
        <v>557</v>
      </c>
      <c r="J6" s="20" t="s">
        <v>462</v>
      </c>
      <c r="K6" s="20" t="s">
        <v>558</v>
      </c>
      <c r="L6" s="20" t="s">
        <v>558</v>
      </c>
      <c r="M6" s="20" t="s">
        <v>559</v>
      </c>
      <c r="N6" s="20" t="s">
        <v>512</v>
      </c>
      <c r="O6" s="20" t="s">
        <v>536</v>
      </c>
      <c r="P6" s="20" t="s">
        <v>560</v>
      </c>
      <c r="Q6" s="20" t="s">
        <v>561</v>
      </c>
      <c r="R6" s="20" t="s">
        <v>466</v>
      </c>
      <c r="S6" s="20" t="s">
        <v>562</v>
      </c>
      <c r="T6" s="20" t="s">
        <v>562</v>
      </c>
      <c r="U6" s="20" t="s">
        <v>537</v>
      </c>
      <c r="V6" s="20" t="s">
        <v>542</v>
      </c>
      <c r="W6" s="20" t="s">
        <v>542</v>
      </c>
      <c r="X6" s="20" t="s">
        <v>563</v>
      </c>
      <c r="Y6" s="20" t="s">
        <v>542</v>
      </c>
      <c r="Z6" s="20" t="s">
        <v>537</v>
      </c>
      <c r="AA6" s="20" t="s">
        <v>558</v>
      </c>
      <c r="AB6" s="20" t="s">
        <v>564</v>
      </c>
      <c r="AC6" s="20" t="s">
        <v>565</v>
      </c>
      <c r="AD6" s="20" t="s">
        <v>566</v>
      </c>
      <c r="AE6" s="20" t="s">
        <v>566</v>
      </c>
      <c r="AF6" s="20" t="s">
        <v>567</v>
      </c>
      <c r="AG6" s="20" t="s">
        <v>517</v>
      </c>
      <c r="AH6" s="20" t="s">
        <v>568</v>
      </c>
      <c r="AI6" s="20" t="s">
        <v>569</v>
      </c>
      <c r="AJ6" s="20" t="s">
        <v>569</v>
      </c>
      <c r="AK6" s="20" t="s">
        <v>570</v>
      </c>
      <c r="AL6" s="20" t="s">
        <v>570</v>
      </c>
      <c r="AM6" s="20" t="s">
        <v>571</v>
      </c>
      <c r="AN6" s="20" t="s">
        <v>535</v>
      </c>
      <c r="AO6" s="20" t="s">
        <v>535</v>
      </c>
      <c r="AP6" s="20" t="s">
        <v>572</v>
      </c>
      <c r="AQ6" s="20" t="s">
        <v>573</v>
      </c>
      <c r="AR6" s="20" t="s">
        <v>510</v>
      </c>
      <c r="AS6" s="20" t="s">
        <v>483</v>
      </c>
      <c r="AT6" s="20" t="s">
        <v>574</v>
      </c>
      <c r="AU6" s="20" t="s">
        <v>574</v>
      </c>
      <c r="AV6" s="20" t="s">
        <v>575</v>
      </c>
      <c r="AW6" s="20" t="s">
        <v>576</v>
      </c>
      <c r="AX6" s="20" t="s">
        <v>510</v>
      </c>
      <c r="AY6" s="20" t="s">
        <v>542</v>
      </c>
      <c r="AZ6" s="20" t="s">
        <v>542</v>
      </c>
      <c r="BA6" s="20" t="s">
        <v>568</v>
      </c>
      <c r="BB6" s="20" t="s">
        <v>483</v>
      </c>
      <c r="BC6" s="20" t="s">
        <v>542</v>
      </c>
      <c r="BD6" s="20" t="s">
        <v>542</v>
      </c>
      <c r="BE6" s="20" t="s">
        <v>577</v>
      </c>
      <c r="BF6" s="20" t="s">
        <v>535</v>
      </c>
      <c r="BG6" s="20" t="s">
        <v>577</v>
      </c>
      <c r="BH6" s="20" t="s">
        <v>578</v>
      </c>
      <c r="BI6" s="20" t="s">
        <v>550</v>
      </c>
      <c r="BJ6" s="20" t="s">
        <v>550</v>
      </c>
      <c r="BK6" s="20" t="s">
        <v>578</v>
      </c>
      <c r="BL6" s="20" t="s">
        <v>578</v>
      </c>
      <c r="BM6" s="20" t="s">
        <v>579</v>
      </c>
      <c r="BN6" s="20" t="s">
        <v>537</v>
      </c>
      <c r="BO6" s="20" t="s">
        <v>577</v>
      </c>
      <c r="BP6" s="20" t="s">
        <v>580</v>
      </c>
      <c r="BQ6" s="20" t="s">
        <v>576</v>
      </c>
      <c r="BR6" s="20" t="s">
        <v>542</v>
      </c>
      <c r="BS6" s="20" t="s">
        <v>577</v>
      </c>
      <c r="BT6" s="20" t="s">
        <v>480</v>
      </c>
      <c r="BU6" s="20" t="s">
        <v>576</v>
      </c>
      <c r="BV6" s="20" t="s">
        <v>542</v>
      </c>
      <c r="BW6" s="20" t="s">
        <v>439</v>
      </c>
      <c r="BX6" s="20" t="s">
        <v>581</v>
      </c>
      <c r="BY6" s="20" t="s">
        <v>581</v>
      </c>
      <c r="CA6" s="20" t="s">
        <v>581</v>
      </c>
      <c r="CB6" s="20" t="s">
        <v>510</v>
      </c>
      <c r="CC6" s="20" t="s">
        <v>543</v>
      </c>
      <c r="CG6" s="20" t="s">
        <v>562</v>
      </c>
      <c r="CH6" s="20" t="s">
        <v>551</v>
      </c>
      <c r="CI6" s="20" t="s">
        <v>562</v>
      </c>
      <c r="CJ6" s="20" t="s">
        <v>499</v>
      </c>
      <c r="CK6" s="20" t="s">
        <v>562</v>
      </c>
      <c r="CL6" s="20" t="s">
        <v>551</v>
      </c>
      <c r="CM6" s="20" t="s">
        <v>582</v>
      </c>
      <c r="CN6" s="20" t="s">
        <v>582</v>
      </c>
      <c r="CO6" s="20" t="s">
        <v>572</v>
      </c>
      <c r="CP6" s="20" t="s">
        <v>542</v>
      </c>
      <c r="CQ6" s="20" t="s">
        <v>542</v>
      </c>
      <c r="CR6" s="20" t="s">
        <v>516</v>
      </c>
      <c r="CS6" s="20" t="s">
        <v>516</v>
      </c>
      <c r="CT6" s="20" t="s">
        <v>551</v>
      </c>
      <c r="CU6" s="20" t="s">
        <v>583</v>
      </c>
      <c r="CV6" s="20" t="s">
        <v>581</v>
      </c>
      <c r="CW6" s="20" t="s">
        <v>584</v>
      </c>
      <c r="CX6" s="20" t="s">
        <v>585</v>
      </c>
      <c r="CY6" s="20" t="s">
        <v>567</v>
      </c>
      <c r="CZ6" s="20" t="s">
        <v>542</v>
      </c>
      <c r="DA6" s="20" t="s">
        <v>483</v>
      </c>
      <c r="DB6" s="20" t="s">
        <v>517</v>
      </c>
    </row>
    <row r="7" spans="1:146" x14ac:dyDescent="0.3">
      <c r="D7" s="20" t="s">
        <v>586</v>
      </c>
      <c r="E7" s="20" t="s">
        <v>283</v>
      </c>
      <c r="F7" s="20" t="s">
        <v>587</v>
      </c>
      <c r="G7" s="20" t="s">
        <v>588</v>
      </c>
      <c r="H7" s="20" t="s">
        <v>588</v>
      </c>
      <c r="I7" s="20" t="s">
        <v>589</v>
      </c>
      <c r="J7" s="20" t="s">
        <v>590</v>
      </c>
      <c r="K7" s="20" t="s">
        <v>590</v>
      </c>
      <c r="L7" s="20" t="s">
        <v>590</v>
      </c>
      <c r="M7" s="20" t="s">
        <v>591</v>
      </c>
      <c r="N7" s="20" t="s">
        <v>517</v>
      </c>
      <c r="O7" s="20" t="s">
        <v>483</v>
      </c>
      <c r="P7" s="20" t="s">
        <v>592</v>
      </c>
      <c r="Q7" s="20" t="s">
        <v>593</v>
      </c>
      <c r="R7" s="20" t="s">
        <v>502</v>
      </c>
      <c r="S7" s="20" t="s">
        <v>577</v>
      </c>
      <c r="T7" s="20" t="s">
        <v>577</v>
      </c>
      <c r="U7" s="20" t="s">
        <v>572</v>
      </c>
      <c r="V7" s="20" t="s">
        <v>517</v>
      </c>
      <c r="W7" s="20" t="s">
        <v>517</v>
      </c>
      <c r="X7" s="20" t="s">
        <v>577</v>
      </c>
      <c r="Y7" s="20" t="s">
        <v>562</v>
      </c>
      <c r="Z7" s="20" t="s">
        <v>572</v>
      </c>
      <c r="AA7" s="20" t="s">
        <v>590</v>
      </c>
      <c r="AB7" s="20" t="s">
        <v>594</v>
      </c>
      <c r="AC7" s="20" t="s">
        <v>595</v>
      </c>
      <c r="AD7" s="20" t="s">
        <v>596</v>
      </c>
      <c r="AE7" s="20" t="s">
        <v>596</v>
      </c>
      <c r="AF7" s="20" t="s">
        <v>597</v>
      </c>
      <c r="AG7" s="20" t="s">
        <v>598</v>
      </c>
      <c r="AH7" s="20" t="s">
        <v>572</v>
      </c>
      <c r="AI7" s="20" t="s">
        <v>515</v>
      </c>
      <c r="AJ7" s="20" t="s">
        <v>515</v>
      </c>
      <c r="AK7" s="20" t="s">
        <v>515</v>
      </c>
      <c r="AL7" s="20" t="s">
        <v>515</v>
      </c>
      <c r="AM7" s="20" t="s">
        <v>550</v>
      </c>
      <c r="AN7" s="20" t="s">
        <v>571</v>
      </c>
      <c r="AO7" s="20" t="s">
        <v>571</v>
      </c>
      <c r="AP7" s="20" t="s">
        <v>598</v>
      </c>
      <c r="AQ7" s="20" t="s">
        <v>590</v>
      </c>
      <c r="AR7" s="20" t="s">
        <v>599</v>
      </c>
      <c r="AS7" s="20" t="s">
        <v>550</v>
      </c>
      <c r="AT7" s="20" t="s">
        <v>483</v>
      </c>
      <c r="AU7" s="20" t="s">
        <v>483</v>
      </c>
      <c r="AV7" s="20" t="s">
        <v>547</v>
      </c>
      <c r="AW7" s="20" t="s">
        <v>481</v>
      </c>
      <c r="AX7" s="20" t="s">
        <v>562</v>
      </c>
      <c r="AY7" s="20" t="s">
        <v>481</v>
      </c>
      <c r="AZ7" s="20" t="s">
        <v>481</v>
      </c>
      <c r="BA7" s="20" t="s">
        <v>572</v>
      </c>
      <c r="BB7" s="20" t="s">
        <v>575</v>
      </c>
      <c r="BC7" s="20" t="s">
        <v>547</v>
      </c>
      <c r="BD7" s="20" t="s">
        <v>547</v>
      </c>
      <c r="BE7" s="20" t="s">
        <v>600</v>
      </c>
      <c r="BF7" s="20" t="s">
        <v>550</v>
      </c>
      <c r="BG7" s="20" t="s">
        <v>600</v>
      </c>
      <c r="BH7" s="20" t="s">
        <v>550</v>
      </c>
      <c r="BI7" s="20" t="s">
        <v>601</v>
      </c>
      <c r="BJ7" s="20" t="s">
        <v>601</v>
      </c>
      <c r="BK7" s="20" t="s">
        <v>550</v>
      </c>
      <c r="BL7" s="20" t="s">
        <v>550</v>
      </c>
      <c r="BM7" s="20" t="s">
        <v>567</v>
      </c>
      <c r="BN7" s="20" t="s">
        <v>543</v>
      </c>
      <c r="BO7" s="20" t="s">
        <v>600</v>
      </c>
      <c r="BP7" s="20" t="s">
        <v>548</v>
      </c>
      <c r="BQ7" s="20" t="s">
        <v>481</v>
      </c>
      <c r="BR7" s="20" t="s">
        <v>517</v>
      </c>
      <c r="BS7" s="20" t="s">
        <v>600</v>
      </c>
      <c r="BT7" s="20" t="s">
        <v>550</v>
      </c>
      <c r="BU7" s="20" t="s">
        <v>481</v>
      </c>
      <c r="BV7" s="20" t="s">
        <v>517</v>
      </c>
      <c r="BW7" s="20" t="s">
        <v>602</v>
      </c>
      <c r="BX7" s="20" t="s">
        <v>499</v>
      </c>
      <c r="BY7" s="20" t="s">
        <v>499</v>
      </c>
      <c r="CA7" s="20" t="s">
        <v>529</v>
      </c>
      <c r="CB7" s="20" t="s">
        <v>483</v>
      </c>
      <c r="CC7" s="20" t="s">
        <v>578</v>
      </c>
      <c r="CG7" s="20" t="s">
        <v>603</v>
      </c>
      <c r="CH7" s="20" t="s">
        <v>572</v>
      </c>
      <c r="CI7" s="20" t="s">
        <v>603</v>
      </c>
      <c r="CJ7" s="20" t="s">
        <v>529</v>
      </c>
      <c r="CK7" s="20" t="s">
        <v>603</v>
      </c>
      <c r="CL7" s="20" t="s">
        <v>572</v>
      </c>
      <c r="CM7" s="20" t="s">
        <v>483</v>
      </c>
      <c r="CN7" s="20" t="s">
        <v>483</v>
      </c>
      <c r="CO7" s="20" t="s">
        <v>550</v>
      </c>
      <c r="CP7" s="20" t="s">
        <v>579</v>
      </c>
      <c r="CQ7" s="20" t="s">
        <v>517</v>
      </c>
      <c r="CR7" s="20" t="s">
        <v>600</v>
      </c>
      <c r="CS7" s="20" t="s">
        <v>603</v>
      </c>
      <c r="CT7" s="20" t="s">
        <v>572</v>
      </c>
      <c r="CU7" s="20" t="s">
        <v>563</v>
      </c>
      <c r="CV7" s="20" t="s">
        <v>529</v>
      </c>
      <c r="CW7" s="20" t="s">
        <v>604</v>
      </c>
      <c r="CX7" s="20" t="s">
        <v>605</v>
      </c>
      <c r="CY7" s="20" t="s">
        <v>548</v>
      </c>
      <c r="CZ7" s="20" t="s">
        <v>603</v>
      </c>
      <c r="DA7" s="20" t="s">
        <v>594</v>
      </c>
      <c r="DB7" s="20" t="s">
        <v>603</v>
      </c>
    </row>
    <row r="8" spans="1:146" x14ac:dyDescent="0.3">
      <c r="D8" s="20" t="s">
        <v>606</v>
      </c>
      <c r="E8" s="20" t="s">
        <v>284</v>
      </c>
    </row>
    <row r="9" spans="1:146" x14ac:dyDescent="0.3">
      <c r="D9" s="20" t="s">
        <v>607</v>
      </c>
      <c r="E9" s="20" t="s">
        <v>285</v>
      </c>
    </row>
    <row r="10" spans="1:146" x14ac:dyDescent="0.3">
      <c r="D10" s="20" t="s">
        <v>608</v>
      </c>
      <c r="E10" s="20" t="s">
        <v>286</v>
      </c>
    </row>
    <row r="11" spans="1:146" x14ac:dyDescent="0.3">
      <c r="D11" s="20" t="s">
        <v>609</v>
      </c>
      <c r="E11" s="20" t="s">
        <v>287</v>
      </c>
    </row>
    <row r="12" spans="1:146" x14ac:dyDescent="0.3">
      <c r="D12" s="20" t="s">
        <v>610</v>
      </c>
      <c r="E12" s="20" t="s">
        <v>288</v>
      </c>
    </row>
    <row r="13" spans="1:146" x14ac:dyDescent="0.3">
      <c r="D13" s="20" t="s">
        <v>611</v>
      </c>
      <c r="E13" s="20" t="s">
        <v>289</v>
      </c>
    </row>
    <row r="14" spans="1:146" x14ac:dyDescent="0.3">
      <c r="D14" s="20" t="s">
        <v>612</v>
      </c>
      <c r="E14" s="20" t="s">
        <v>290</v>
      </c>
    </row>
    <row r="15" spans="1:146" x14ac:dyDescent="0.3">
      <c r="D15" s="20" t="s">
        <v>613</v>
      </c>
      <c r="E15" s="20" t="s">
        <v>291</v>
      </c>
    </row>
    <row r="16" spans="1:146" x14ac:dyDescent="0.3">
      <c r="D16" s="20" t="s">
        <v>614</v>
      </c>
      <c r="E16" s="20" t="s">
        <v>292</v>
      </c>
    </row>
    <row r="17" spans="4:5" x14ac:dyDescent="0.3">
      <c r="D17" s="20" t="s">
        <v>615</v>
      </c>
      <c r="E17" s="20" t="s">
        <v>293</v>
      </c>
    </row>
    <row r="18" spans="4:5" x14ac:dyDescent="0.3">
      <c r="D18" s="20" t="s">
        <v>616</v>
      </c>
      <c r="E18" s="20" t="s">
        <v>294</v>
      </c>
    </row>
    <row r="19" spans="4:5" x14ac:dyDescent="0.3">
      <c r="D19" s="20" t="s">
        <v>617</v>
      </c>
      <c r="E19" s="20" t="s">
        <v>295</v>
      </c>
    </row>
    <row r="20" spans="4:5" x14ac:dyDescent="0.3">
      <c r="D20" s="20" t="s">
        <v>618</v>
      </c>
      <c r="E20" s="20" t="s">
        <v>296</v>
      </c>
    </row>
    <row r="21" spans="4:5" x14ac:dyDescent="0.3">
      <c r="D21" s="20" t="s">
        <v>619</v>
      </c>
      <c r="E21" s="20" t="s">
        <v>297</v>
      </c>
    </row>
    <row r="22" spans="4:5" x14ac:dyDescent="0.3">
      <c r="D22" s="20" t="s">
        <v>620</v>
      </c>
      <c r="E22" s="20" t="s">
        <v>298</v>
      </c>
    </row>
    <row r="23" spans="4:5" x14ac:dyDescent="0.3">
      <c r="D23" s="20" t="s">
        <v>621</v>
      </c>
      <c r="E23" s="20" t="s">
        <v>299</v>
      </c>
    </row>
    <row r="24" spans="4:5" x14ac:dyDescent="0.3">
      <c r="D24" s="20" t="s">
        <v>622</v>
      </c>
      <c r="E24" s="20" t="s">
        <v>300</v>
      </c>
    </row>
    <row r="25" spans="4:5" x14ac:dyDescent="0.3">
      <c r="D25" s="20" t="s">
        <v>623</v>
      </c>
      <c r="E25" s="20" t="s">
        <v>301</v>
      </c>
    </row>
    <row r="26" spans="4:5" x14ac:dyDescent="0.3">
      <c r="D26" s="20" t="s">
        <v>624</v>
      </c>
      <c r="E26" s="20" t="s">
        <v>302</v>
      </c>
    </row>
    <row r="27" spans="4:5" x14ac:dyDescent="0.3">
      <c r="D27" s="20" t="s">
        <v>625</v>
      </c>
      <c r="E27" s="20" t="s">
        <v>303</v>
      </c>
    </row>
    <row r="28" spans="4:5" x14ac:dyDescent="0.3">
      <c r="D28" s="20" t="s">
        <v>626</v>
      </c>
      <c r="E28" s="20" t="s">
        <v>304</v>
      </c>
    </row>
    <row r="29" spans="4:5" x14ac:dyDescent="0.3">
      <c r="D29" s="20" t="s">
        <v>627</v>
      </c>
      <c r="E29" s="20" t="s">
        <v>305</v>
      </c>
    </row>
    <row r="30" spans="4:5" x14ac:dyDescent="0.3">
      <c r="D30" s="20" t="s">
        <v>628</v>
      </c>
      <c r="E30" s="20" t="s">
        <v>306</v>
      </c>
    </row>
    <row r="31" spans="4:5" x14ac:dyDescent="0.3">
      <c r="D31" s="20" t="s">
        <v>629</v>
      </c>
      <c r="E31" s="20" t="s">
        <v>307</v>
      </c>
    </row>
    <row r="32" spans="4:5" x14ac:dyDescent="0.3">
      <c r="D32" s="20" t="s">
        <v>630</v>
      </c>
      <c r="E32" s="20" t="s">
        <v>308</v>
      </c>
    </row>
    <row r="33" spans="4:5" x14ac:dyDescent="0.3">
      <c r="D33" s="20" t="s">
        <v>631</v>
      </c>
      <c r="E33" s="20" t="s">
        <v>309</v>
      </c>
    </row>
    <row r="34" spans="4:5" x14ac:dyDescent="0.3">
      <c r="D34" s="20" t="s">
        <v>632</v>
      </c>
      <c r="E34" s="20" t="s">
        <v>310</v>
      </c>
    </row>
    <row r="35" spans="4:5" x14ac:dyDescent="0.3">
      <c r="D35" s="20" t="s">
        <v>633</v>
      </c>
      <c r="E35" s="20" t="s">
        <v>311</v>
      </c>
    </row>
    <row r="36" spans="4:5" x14ac:dyDescent="0.3">
      <c r="D36" s="20" t="s">
        <v>634</v>
      </c>
      <c r="E36" s="20" t="s">
        <v>312</v>
      </c>
    </row>
    <row r="37" spans="4:5" x14ac:dyDescent="0.3">
      <c r="D37" s="20" t="s">
        <v>635</v>
      </c>
      <c r="E37" s="20" t="s">
        <v>313</v>
      </c>
    </row>
    <row r="38" spans="4:5" x14ac:dyDescent="0.3">
      <c r="D38" s="20" t="s">
        <v>636</v>
      </c>
      <c r="E38" s="20" t="s">
        <v>314</v>
      </c>
    </row>
    <row r="39" spans="4:5" x14ac:dyDescent="0.3">
      <c r="D39" s="20" t="s">
        <v>637</v>
      </c>
      <c r="E39" s="20" t="s">
        <v>315</v>
      </c>
    </row>
    <row r="40" spans="4:5" x14ac:dyDescent="0.3">
      <c r="D40" s="20" t="s">
        <v>638</v>
      </c>
      <c r="E40" s="20" t="s">
        <v>316</v>
      </c>
    </row>
    <row r="41" spans="4:5" x14ac:dyDescent="0.3">
      <c r="D41" s="20" t="s">
        <v>639</v>
      </c>
      <c r="E41" s="20" t="s">
        <v>317</v>
      </c>
    </row>
    <row r="42" spans="4:5" x14ac:dyDescent="0.3">
      <c r="D42" s="20" t="s">
        <v>640</v>
      </c>
      <c r="E42" s="20" t="s">
        <v>318</v>
      </c>
    </row>
    <row r="43" spans="4:5" x14ac:dyDescent="0.3">
      <c r="D43" s="20" t="s">
        <v>641</v>
      </c>
      <c r="E43" s="20" t="s">
        <v>319</v>
      </c>
    </row>
    <row r="44" spans="4:5" x14ac:dyDescent="0.3">
      <c r="D44" s="20" t="s">
        <v>642</v>
      </c>
      <c r="E44" s="20" t="s">
        <v>320</v>
      </c>
    </row>
    <row r="45" spans="4:5" x14ac:dyDescent="0.3">
      <c r="D45" s="20" t="s">
        <v>643</v>
      </c>
      <c r="E45" s="20" t="s">
        <v>321</v>
      </c>
    </row>
    <row r="46" spans="4:5" x14ac:dyDescent="0.3">
      <c r="D46" s="20" t="s">
        <v>644</v>
      </c>
      <c r="E46" s="20" t="s">
        <v>322</v>
      </c>
    </row>
    <row r="47" spans="4:5" x14ac:dyDescent="0.3">
      <c r="D47" s="20" t="s">
        <v>645</v>
      </c>
      <c r="E47" s="20" t="s">
        <v>323</v>
      </c>
    </row>
    <row r="48" spans="4:5" x14ac:dyDescent="0.3">
      <c r="D48" s="20" t="s">
        <v>646</v>
      </c>
      <c r="E48" s="20" t="s">
        <v>324</v>
      </c>
    </row>
    <row r="49" spans="4:5" x14ac:dyDescent="0.3">
      <c r="D49" s="20" t="s">
        <v>647</v>
      </c>
      <c r="E49" s="20" t="s">
        <v>325</v>
      </c>
    </row>
    <row r="50" spans="4:5" x14ac:dyDescent="0.3">
      <c r="D50" s="20" t="s">
        <v>648</v>
      </c>
      <c r="E50" s="20" t="s">
        <v>326</v>
      </c>
    </row>
    <row r="51" spans="4:5" x14ac:dyDescent="0.3">
      <c r="D51" s="20" t="s">
        <v>649</v>
      </c>
      <c r="E51" s="20" t="s">
        <v>327</v>
      </c>
    </row>
    <row r="52" spans="4:5" x14ac:dyDescent="0.3">
      <c r="D52" s="20" t="s">
        <v>650</v>
      </c>
      <c r="E52" s="20" t="s">
        <v>328</v>
      </c>
    </row>
    <row r="53" spans="4:5" x14ac:dyDescent="0.3">
      <c r="D53" s="20" t="s">
        <v>651</v>
      </c>
      <c r="E53" s="20" t="s">
        <v>329</v>
      </c>
    </row>
    <row r="54" spans="4:5" x14ac:dyDescent="0.3">
      <c r="D54" s="20" t="s">
        <v>652</v>
      </c>
      <c r="E54" s="20" t="s">
        <v>330</v>
      </c>
    </row>
    <row r="55" spans="4:5" x14ac:dyDescent="0.3">
      <c r="D55" s="20" t="s">
        <v>653</v>
      </c>
      <c r="E55" s="20" t="s">
        <v>331</v>
      </c>
    </row>
    <row r="56" spans="4:5" x14ac:dyDescent="0.3">
      <c r="D56" s="20" t="s">
        <v>654</v>
      </c>
      <c r="E56" s="20" t="s">
        <v>332</v>
      </c>
    </row>
    <row r="57" spans="4:5" x14ac:dyDescent="0.3">
      <c r="D57" s="20" t="s">
        <v>655</v>
      </c>
      <c r="E57" s="20" t="s">
        <v>333</v>
      </c>
    </row>
    <row r="58" spans="4:5" x14ac:dyDescent="0.3">
      <c r="D58" s="20" t="s">
        <v>656</v>
      </c>
      <c r="E58" s="20" t="s">
        <v>334</v>
      </c>
    </row>
    <row r="59" spans="4:5" x14ac:dyDescent="0.3">
      <c r="D59" s="20" t="s">
        <v>657</v>
      </c>
      <c r="E59" s="20" t="s">
        <v>335</v>
      </c>
    </row>
    <row r="60" spans="4:5" x14ac:dyDescent="0.3">
      <c r="D60" s="20" t="s">
        <v>658</v>
      </c>
      <c r="E60" s="20" t="s">
        <v>336</v>
      </c>
    </row>
    <row r="61" spans="4:5" x14ac:dyDescent="0.3">
      <c r="D61" s="20" t="s">
        <v>659</v>
      </c>
      <c r="E61" s="20" t="s">
        <v>337</v>
      </c>
    </row>
    <row r="62" spans="4:5" x14ac:dyDescent="0.3">
      <c r="D62" s="20" t="s">
        <v>660</v>
      </c>
      <c r="E62" s="20" t="s">
        <v>338</v>
      </c>
    </row>
    <row r="63" spans="4:5" x14ac:dyDescent="0.3">
      <c r="D63" s="20" t="s">
        <v>661</v>
      </c>
      <c r="E63" s="20" t="s">
        <v>339</v>
      </c>
    </row>
    <row r="64" spans="4:5" x14ac:dyDescent="0.3">
      <c r="D64" s="20" t="s">
        <v>662</v>
      </c>
      <c r="E64" s="20" t="s">
        <v>340</v>
      </c>
    </row>
    <row r="65" spans="4:5" x14ac:dyDescent="0.3">
      <c r="D65" s="20" t="s">
        <v>663</v>
      </c>
      <c r="E65" s="20" t="s">
        <v>341</v>
      </c>
    </row>
    <row r="66" spans="4:5" x14ac:dyDescent="0.3">
      <c r="D66" s="20" t="s">
        <v>664</v>
      </c>
      <c r="E66" s="20" t="s">
        <v>342</v>
      </c>
    </row>
    <row r="67" spans="4:5" x14ac:dyDescent="0.3">
      <c r="D67" s="20" t="s">
        <v>665</v>
      </c>
      <c r="E67" s="20" t="s">
        <v>343</v>
      </c>
    </row>
    <row r="68" spans="4:5" x14ac:dyDescent="0.3">
      <c r="D68" s="20" t="s">
        <v>666</v>
      </c>
      <c r="E68" s="20" t="s">
        <v>344</v>
      </c>
    </row>
    <row r="69" spans="4:5" x14ac:dyDescent="0.3">
      <c r="D69" s="20" t="s">
        <v>667</v>
      </c>
      <c r="E69" s="20" t="s">
        <v>345</v>
      </c>
    </row>
    <row r="70" spans="4:5" x14ac:dyDescent="0.3">
      <c r="D70" s="20" t="s">
        <v>668</v>
      </c>
      <c r="E70" s="20" t="s">
        <v>346</v>
      </c>
    </row>
    <row r="71" spans="4:5" x14ac:dyDescent="0.3">
      <c r="D71" s="20" t="s">
        <v>669</v>
      </c>
      <c r="E71" s="20" t="s">
        <v>347</v>
      </c>
    </row>
    <row r="72" spans="4:5" x14ac:dyDescent="0.3">
      <c r="D72" s="20" t="s">
        <v>670</v>
      </c>
      <c r="E72" s="20" t="s">
        <v>348</v>
      </c>
    </row>
    <row r="73" spans="4:5" x14ac:dyDescent="0.3">
      <c r="D73" s="20" t="s">
        <v>671</v>
      </c>
      <c r="E73" s="20" t="s">
        <v>349</v>
      </c>
    </row>
    <row r="74" spans="4:5" x14ac:dyDescent="0.3">
      <c r="D74" s="20" t="s">
        <v>672</v>
      </c>
      <c r="E74" s="20" t="s">
        <v>350</v>
      </c>
    </row>
    <row r="75" spans="4:5" x14ac:dyDescent="0.3">
      <c r="D75" s="20" t="s">
        <v>673</v>
      </c>
      <c r="E75" s="20" t="s">
        <v>351</v>
      </c>
    </row>
    <row r="76" spans="4:5" x14ac:dyDescent="0.3">
      <c r="D76" s="20" t="s">
        <v>674</v>
      </c>
      <c r="E76" s="20" t="s">
        <v>352</v>
      </c>
    </row>
    <row r="77" spans="4:5" x14ac:dyDescent="0.3">
      <c r="D77" s="20" t="s">
        <v>675</v>
      </c>
      <c r="E77" s="20" t="s">
        <v>353</v>
      </c>
    </row>
    <row r="78" spans="4:5" x14ac:dyDescent="0.3">
      <c r="D78" s="20" t="s">
        <v>676</v>
      </c>
      <c r="E78" s="20" t="s">
        <v>354</v>
      </c>
    </row>
    <row r="79" spans="4:5" x14ac:dyDescent="0.3">
      <c r="D79" s="20" t="s">
        <v>677</v>
      </c>
      <c r="E79" s="20" t="s">
        <v>355</v>
      </c>
    </row>
    <row r="80" spans="4:5" x14ac:dyDescent="0.3">
      <c r="D80" s="20" t="s">
        <v>678</v>
      </c>
      <c r="E80" s="20" t="s">
        <v>356</v>
      </c>
    </row>
    <row r="81" spans="4:5" x14ac:dyDescent="0.3">
      <c r="D81" s="20" t="s">
        <v>679</v>
      </c>
      <c r="E81" s="20" t="s">
        <v>357</v>
      </c>
    </row>
    <row r="82" spans="4:5" x14ac:dyDescent="0.3">
      <c r="D82" s="20" t="s">
        <v>680</v>
      </c>
      <c r="E82" s="20" t="s">
        <v>358</v>
      </c>
    </row>
    <row r="83" spans="4:5" x14ac:dyDescent="0.3">
      <c r="D83" s="20" t="s">
        <v>681</v>
      </c>
      <c r="E83" s="20" t="s">
        <v>359</v>
      </c>
    </row>
    <row r="84" spans="4:5" x14ac:dyDescent="0.3">
      <c r="D84" s="20" t="s">
        <v>682</v>
      </c>
      <c r="E84" s="20" t="s">
        <v>360</v>
      </c>
    </row>
    <row r="85" spans="4:5" x14ac:dyDescent="0.3">
      <c r="D85" s="20" t="s">
        <v>683</v>
      </c>
      <c r="E85" s="20" t="s">
        <v>361</v>
      </c>
    </row>
    <row r="86" spans="4:5" x14ac:dyDescent="0.3">
      <c r="D86" s="20" t="s">
        <v>684</v>
      </c>
      <c r="E86" s="20" t="s">
        <v>362</v>
      </c>
    </row>
    <row r="87" spans="4:5" x14ac:dyDescent="0.3">
      <c r="D87" s="20" t="s">
        <v>685</v>
      </c>
      <c r="E87" s="20" t="s">
        <v>363</v>
      </c>
    </row>
    <row r="88" spans="4:5" x14ac:dyDescent="0.3">
      <c r="D88" s="20" t="s">
        <v>686</v>
      </c>
      <c r="E88" s="20" t="s">
        <v>364</v>
      </c>
    </row>
    <row r="89" spans="4:5" x14ac:dyDescent="0.3">
      <c r="D89" s="20" t="s">
        <v>687</v>
      </c>
      <c r="E89" s="20" t="s">
        <v>365</v>
      </c>
    </row>
    <row r="90" spans="4:5" x14ac:dyDescent="0.3">
      <c r="D90" s="20" t="s">
        <v>688</v>
      </c>
      <c r="E90" s="20" t="s">
        <v>366</v>
      </c>
    </row>
    <row r="91" spans="4:5" x14ac:dyDescent="0.3">
      <c r="D91" s="20" t="s">
        <v>689</v>
      </c>
      <c r="E91" s="20" t="s">
        <v>367</v>
      </c>
    </row>
    <row r="92" spans="4:5" x14ac:dyDescent="0.3">
      <c r="D92" s="20" t="s">
        <v>690</v>
      </c>
      <c r="E92" s="20" t="s">
        <v>368</v>
      </c>
    </row>
    <row r="93" spans="4:5" x14ac:dyDescent="0.3">
      <c r="D93" s="20" t="s">
        <v>691</v>
      </c>
      <c r="E93" s="20" t="s">
        <v>369</v>
      </c>
    </row>
    <row r="94" spans="4:5" x14ac:dyDescent="0.3">
      <c r="D94" s="20" t="s">
        <v>692</v>
      </c>
      <c r="E94" s="20" t="s">
        <v>370</v>
      </c>
    </row>
    <row r="95" spans="4:5" x14ac:dyDescent="0.3">
      <c r="D95" s="20" t="s">
        <v>693</v>
      </c>
      <c r="E95" s="20" t="s">
        <v>371</v>
      </c>
    </row>
    <row r="96" spans="4:5" x14ac:dyDescent="0.3">
      <c r="D96" s="20" t="s">
        <v>694</v>
      </c>
      <c r="E96" s="20" t="s">
        <v>372</v>
      </c>
    </row>
    <row r="97" spans="4:5" x14ac:dyDescent="0.3">
      <c r="D97" s="20" t="s">
        <v>695</v>
      </c>
      <c r="E97" s="20" t="s">
        <v>373</v>
      </c>
    </row>
    <row r="98" spans="4:5" x14ac:dyDescent="0.3">
      <c r="D98" s="20" t="s">
        <v>696</v>
      </c>
      <c r="E98" s="20" t="s">
        <v>374</v>
      </c>
    </row>
    <row r="99" spans="4:5" x14ac:dyDescent="0.3">
      <c r="D99" s="20" t="s">
        <v>697</v>
      </c>
      <c r="E99" s="20" t="s">
        <v>375</v>
      </c>
    </row>
    <row r="100" spans="4:5" x14ac:dyDescent="0.3">
      <c r="D100" s="20" t="s">
        <v>698</v>
      </c>
      <c r="E100" s="20" t="s">
        <v>376</v>
      </c>
    </row>
    <row r="101" spans="4:5" x14ac:dyDescent="0.3">
      <c r="D101" s="20" t="s">
        <v>699</v>
      </c>
      <c r="E101" s="20" t="s">
        <v>377</v>
      </c>
    </row>
    <row r="102" spans="4:5" x14ac:dyDescent="0.3">
      <c r="D102" s="20" t="s">
        <v>700</v>
      </c>
      <c r="E102" s="20" t="s">
        <v>378</v>
      </c>
    </row>
    <row r="103" spans="4:5" x14ac:dyDescent="0.3">
      <c r="D103" s="20" t="s">
        <v>701</v>
      </c>
      <c r="E103" s="20" t="s">
        <v>379</v>
      </c>
    </row>
    <row r="104" spans="4:5" x14ac:dyDescent="0.3">
      <c r="D104" s="20" t="s">
        <v>702</v>
      </c>
      <c r="E104" s="20" t="s">
        <v>380</v>
      </c>
    </row>
    <row r="105" spans="4:5" x14ac:dyDescent="0.3">
      <c r="D105" s="20" t="s">
        <v>703</v>
      </c>
      <c r="E105" s="20" t="s">
        <v>381</v>
      </c>
    </row>
    <row r="106" spans="4:5" x14ac:dyDescent="0.3">
      <c r="D106" s="20" t="s">
        <v>704</v>
      </c>
      <c r="E106" s="20" t="s">
        <v>382</v>
      </c>
    </row>
    <row r="107" spans="4:5" x14ac:dyDescent="0.3">
      <c r="D107" s="20" t="s">
        <v>705</v>
      </c>
      <c r="E107" s="20" t="s">
        <v>383</v>
      </c>
    </row>
    <row r="108" spans="4:5" x14ac:dyDescent="0.3">
      <c r="D108" s="20" t="s">
        <v>706</v>
      </c>
      <c r="E108" s="20" t="s">
        <v>384</v>
      </c>
    </row>
    <row r="109" spans="4:5" x14ac:dyDescent="0.3">
      <c r="D109" s="20" t="s">
        <v>707</v>
      </c>
      <c r="E109" s="20" t="s">
        <v>385</v>
      </c>
    </row>
    <row r="110" spans="4:5" x14ac:dyDescent="0.3">
      <c r="D110" s="20" t="s">
        <v>708</v>
      </c>
      <c r="E110" s="20" t="s">
        <v>386</v>
      </c>
    </row>
    <row r="111" spans="4:5" x14ac:dyDescent="0.3">
      <c r="D111" s="20" t="s">
        <v>709</v>
      </c>
      <c r="E111" s="20" t="s">
        <v>387</v>
      </c>
    </row>
    <row r="112" spans="4:5" x14ac:dyDescent="0.3">
      <c r="D112" s="20" t="s">
        <v>710</v>
      </c>
      <c r="E112" s="20" t="s">
        <v>388</v>
      </c>
    </row>
    <row r="113" spans="4:5" x14ac:dyDescent="0.3">
      <c r="D113" s="20" t="s">
        <v>711</v>
      </c>
      <c r="E113" s="20" t="s">
        <v>389</v>
      </c>
    </row>
    <row r="114" spans="4:5" x14ac:dyDescent="0.3">
      <c r="D114" s="20" t="s">
        <v>712</v>
      </c>
      <c r="E114" s="20" t="s">
        <v>390</v>
      </c>
    </row>
    <row r="115" spans="4:5" x14ac:dyDescent="0.3">
      <c r="D115" s="20" t="s">
        <v>713</v>
      </c>
      <c r="E115" s="20" t="s">
        <v>391</v>
      </c>
    </row>
    <row r="116" spans="4:5" x14ac:dyDescent="0.3">
      <c r="D116" s="20" t="s">
        <v>714</v>
      </c>
      <c r="E116" s="20" t="s">
        <v>392</v>
      </c>
    </row>
    <row r="117" spans="4:5" x14ac:dyDescent="0.3">
      <c r="D117" s="20" t="s">
        <v>715</v>
      </c>
      <c r="E117" s="20" t="s">
        <v>393</v>
      </c>
    </row>
    <row r="118" spans="4:5" x14ac:dyDescent="0.3">
      <c r="D118" s="20" t="s">
        <v>716</v>
      </c>
      <c r="E118" s="20" t="s">
        <v>394</v>
      </c>
    </row>
    <row r="119" spans="4:5" x14ac:dyDescent="0.3">
      <c r="D119" s="20" t="s">
        <v>717</v>
      </c>
      <c r="E119" s="20" t="s">
        <v>395</v>
      </c>
    </row>
    <row r="120" spans="4:5" x14ac:dyDescent="0.3">
      <c r="D120" s="20" t="s">
        <v>718</v>
      </c>
      <c r="E120" s="20" t="s">
        <v>396</v>
      </c>
    </row>
    <row r="121" spans="4:5" x14ac:dyDescent="0.3">
      <c r="D121" s="20" t="s">
        <v>719</v>
      </c>
      <c r="E121" s="20" t="s">
        <v>397</v>
      </c>
    </row>
    <row r="122" spans="4:5" x14ac:dyDescent="0.3">
      <c r="D122" s="20" t="s">
        <v>720</v>
      </c>
      <c r="E122" s="20" t="s">
        <v>398</v>
      </c>
    </row>
    <row r="123" spans="4:5" x14ac:dyDescent="0.3">
      <c r="D123" s="20" t="s">
        <v>721</v>
      </c>
      <c r="E123" s="20" t="s">
        <v>399</v>
      </c>
    </row>
    <row r="124" spans="4:5" x14ac:dyDescent="0.3">
      <c r="D124" s="20" t="s">
        <v>722</v>
      </c>
      <c r="E124" s="20" t="s">
        <v>400</v>
      </c>
    </row>
    <row r="125" spans="4:5" x14ac:dyDescent="0.3">
      <c r="D125" s="20" t="s">
        <v>723</v>
      </c>
      <c r="E125" s="20" t="s">
        <v>401</v>
      </c>
    </row>
    <row r="126" spans="4:5" x14ac:dyDescent="0.3">
      <c r="D126" s="20" t="s">
        <v>724</v>
      </c>
      <c r="E126" s="20" t="s">
        <v>402</v>
      </c>
    </row>
    <row r="127" spans="4:5" x14ac:dyDescent="0.3">
      <c r="D127" s="20" t="s">
        <v>725</v>
      </c>
      <c r="E127" s="20" t="s">
        <v>403</v>
      </c>
    </row>
    <row r="128" spans="4:5" x14ac:dyDescent="0.3">
      <c r="D128" s="20" t="s">
        <v>726</v>
      </c>
      <c r="E128" s="20" t="s">
        <v>404</v>
      </c>
    </row>
    <row r="129" spans="4:5" x14ac:dyDescent="0.3">
      <c r="D129" s="20" t="s">
        <v>727</v>
      </c>
      <c r="E129" s="20" t="s">
        <v>405</v>
      </c>
    </row>
    <row r="130" spans="4:5" x14ac:dyDescent="0.3">
      <c r="D130" s="20" t="s">
        <v>728</v>
      </c>
      <c r="E130" s="20" t="s">
        <v>406</v>
      </c>
    </row>
    <row r="131" spans="4:5" x14ac:dyDescent="0.3">
      <c r="D131" s="20" t="s">
        <v>729</v>
      </c>
      <c r="E131" s="20" t="s">
        <v>407</v>
      </c>
    </row>
    <row r="132" spans="4:5" x14ac:dyDescent="0.3">
      <c r="D132" s="20" t="s">
        <v>730</v>
      </c>
      <c r="E132" s="20" t="s">
        <v>408</v>
      </c>
    </row>
    <row r="133" spans="4:5" x14ac:dyDescent="0.3">
      <c r="D133" s="20" t="s">
        <v>731</v>
      </c>
      <c r="E133" s="20" t="s">
        <v>409</v>
      </c>
    </row>
    <row r="134" spans="4:5" x14ac:dyDescent="0.3">
      <c r="D134" s="20" t="s">
        <v>732</v>
      </c>
      <c r="E134" s="20" t="s">
        <v>410</v>
      </c>
    </row>
    <row r="135" spans="4:5" x14ac:dyDescent="0.3">
      <c r="D135" s="20" t="s">
        <v>733</v>
      </c>
      <c r="E135" s="20" t="s">
        <v>411</v>
      </c>
    </row>
    <row r="136" spans="4:5" x14ac:dyDescent="0.3">
      <c r="D136" s="20" t="s">
        <v>734</v>
      </c>
      <c r="E136" s="20" t="s">
        <v>412</v>
      </c>
    </row>
    <row r="137" spans="4:5" x14ac:dyDescent="0.3">
      <c r="D137" s="20" t="s">
        <v>735</v>
      </c>
      <c r="E137" s="20" t="s">
        <v>413</v>
      </c>
    </row>
    <row r="138" spans="4:5" x14ac:dyDescent="0.3">
      <c r="D138" s="20" t="s">
        <v>736</v>
      </c>
      <c r="E138" s="20" t="s">
        <v>414</v>
      </c>
    </row>
    <row r="139" spans="4:5" x14ac:dyDescent="0.3">
      <c r="D139" s="20" t="s">
        <v>737</v>
      </c>
      <c r="E139" s="20" t="s">
        <v>415</v>
      </c>
    </row>
    <row r="140" spans="4:5" x14ac:dyDescent="0.3">
      <c r="D140" s="20" t="s">
        <v>738</v>
      </c>
      <c r="E140" s="20" t="s">
        <v>416</v>
      </c>
    </row>
    <row r="141" spans="4:5" x14ac:dyDescent="0.3">
      <c r="D141" s="20" t="s">
        <v>739</v>
      </c>
      <c r="E141" s="20" t="s">
        <v>417</v>
      </c>
    </row>
    <row r="142" spans="4:5" x14ac:dyDescent="0.3">
      <c r="D142" s="20" t="s">
        <v>740</v>
      </c>
      <c r="E142" s="20" t="s">
        <v>418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19CAA0-43B8-40BE-BDA2-D0D3B8EAFE4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152</vt:i4>
      </vt:variant>
    </vt:vector>
  </HeadingPairs>
  <TitlesOfParts>
    <vt:vector size="158" baseType="lpstr">
      <vt:lpstr>BASE BID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'BASE BID'!Print_Area</vt:lpstr>
      <vt:lpstr>'COST SUMMARY'!Print_Area</vt:lpstr>
      <vt:lpstr>'BASE BID'!Print_Titles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2026-03-26T16:50:16Z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{2419CAA0-43B8-40BE-BDA2-D0D3B8EAFE48}</vt:lpwstr>
  </property>
</Properties>
</file>