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hidePivotFieldList="1"/>
  <xr:revisionPtr revIDLastSave="0" documentId="13_ncr:1_{E14470DB-A36D-49B7-BB2B-B0896922B53E}" xr6:coauthVersionLast="47" xr6:coauthVersionMax="47" xr10:uidLastSave="{00000000-0000-0000-0000-000000000000}"/>
  <bookViews>
    <workbookView xWindow="-108" yWindow="-108" windowWidth="23256" windowHeight="12456" tabRatio="873" xr2:uid="{00000000-000D-0000-FFFF-FFFF00000000}"/>
  </bookViews>
  <sheets>
    <sheet name="BASE BID" sheetId="26" r:id="rId1"/>
    <sheet name="Dashboard" sheetId="30" r:id="rId2"/>
    <sheet name="Data for Dashboard" sheetId="31" state="hidden" r:id="rId3"/>
    <sheet name="COST SUMMARY" sheetId="12" r:id="rId4"/>
    <sheet name="HOURLY RATES" sheetId="22" r:id="rId5"/>
    <sheet name="Data for Rough Cost" sheetId="32" state="hidden" r:id="rId6"/>
  </sheets>
  <definedNames>
    <definedName name="_xlnm._FilterDatabase" localSheetId="0" hidden="1">'BASE BID'!$S$1:$S$786</definedName>
    <definedName name="_xlnm._FilterDatabase" localSheetId="3" hidden="1">'COST SUMMARY'!$F$1:$F$101</definedName>
    <definedName name="_xlnm._FilterDatabase" localSheetId="4" hidden="1">'HOURLY RATES'!$B$8:$D$104</definedName>
    <definedName name="Average">'Data for Rough Cost'!$D$111:$D$122</definedName>
    <definedName name="Average1">'Data for Rough Cost'!$DK$2:$DK$5</definedName>
    <definedName name="Average10">'Data for Rough Cost'!$DT$2:$DT$5</definedName>
    <definedName name="Average11">'Data for Rough Cost'!$DU$2:$DU$3</definedName>
    <definedName name="Average12">'Data for Rough Cost'!$DV$2:$DV$3</definedName>
    <definedName name="Average2">'Data for Rough Cost'!$DL$2:$DL$5</definedName>
    <definedName name="Average3">'Data for Rough Cost'!$DM$2:$DM$5</definedName>
    <definedName name="Average4">'Data for Rough Cost'!$DN$2:$DN$5</definedName>
    <definedName name="Average5">'Data for Rough Cost'!$DO$2:$DO$5</definedName>
    <definedName name="Average6">'Data for Rough Cost'!$DP$2:$DP$5</definedName>
    <definedName name="Average7">'Data for Rough Cost'!$DQ$2:$DQ$5</definedName>
    <definedName name="Average8">'Data for Rough Cost'!$DR$2:$DR$5</definedName>
    <definedName name="Average9">'Data for Rough Cost'!$DS$2:$DS$5</definedName>
    <definedName name="Categories">'Data for Rough Cost'!$A$2:$A$3</definedName>
    <definedName name="Commercial">'Data for Rough Cost'!$B$2</definedName>
    <definedName name="Custom">'Data for Rough Cost'!$D$123:$D$132</definedName>
    <definedName name="Custom1">'Data for Rough Cost'!$DW$2:$DW$5</definedName>
    <definedName name="Custom10">'Data for Rough Cost'!$EF$2:$EF$5</definedName>
    <definedName name="Custom2">'Data for Rough Cost'!$DX$2:$DX$5</definedName>
    <definedName name="Custom3">'Data for Rough Cost'!$DY$2:$DY$5</definedName>
    <definedName name="Custom4">'Data for Rough Cost'!$DZ$2:$DZ$5</definedName>
    <definedName name="Custom5">'Data for Rough Cost'!$EA$2:$EA$5</definedName>
    <definedName name="Custom6">'Data for Rough Cost'!$EB$2:$EB$5</definedName>
    <definedName name="Custom7">'Data for Rough Cost'!$EC$2:$EC$5</definedName>
    <definedName name="Custom8">'Data for Rough Cost'!$ED$2:$ED$5</definedName>
    <definedName name="Custom9">'Data for Rough Cost'!$EE$2:$EE$5</definedName>
    <definedName name="Default">'Data for Rough Cost'!$D$2:$D$102</definedName>
    <definedName name="Default1">'Data for Rough Cost'!$F$2:$F$7</definedName>
    <definedName name="Default10">'Data for Rough Cost'!$O$2:$O$7</definedName>
    <definedName name="Default100">'Data for Rough Cost'!$DA$2:$DA$7</definedName>
    <definedName name="Default101">'Data for Rough Cost'!$DB$2:$DB$7</definedName>
    <definedName name="Default11">'Data for Rough Cost'!$P$2:$P$7</definedName>
    <definedName name="Default12">'Data for Rough Cost'!$Q$2:$Q$7</definedName>
    <definedName name="Default13">'Data for Rough Cost'!$R$2:$R$7</definedName>
    <definedName name="Default14">'Data for Rough Cost'!$S$2:$S$7</definedName>
    <definedName name="Default15">'Data for Rough Cost'!$T$2:$T$7</definedName>
    <definedName name="Default16">'Data for Rough Cost'!$U$2:$U$7</definedName>
    <definedName name="Default17">'Data for Rough Cost'!$V$2:$V$7</definedName>
    <definedName name="Default18">'Data for Rough Cost'!$W$2:$W$7</definedName>
    <definedName name="Default19">'Data for Rough Cost'!$X$2:$X$7</definedName>
    <definedName name="Default2">'Data for Rough Cost'!$G$2:$G$7</definedName>
    <definedName name="Default20">'Data for Rough Cost'!$Y$2:$Y$7</definedName>
    <definedName name="Default21">'Data for Rough Cost'!$Z$2:$Z$7</definedName>
    <definedName name="Default22">'Data for Rough Cost'!$AA$2:$AA$7</definedName>
    <definedName name="Default23">'Data for Rough Cost'!$AB$2:$AB$7</definedName>
    <definedName name="Default24">'Data for Rough Cost'!$AC$2:$AC$7</definedName>
    <definedName name="Default25">'Data for Rough Cost'!$AD$2:$AD$7</definedName>
    <definedName name="Default26">'Data for Rough Cost'!$AE$2:$AE$7</definedName>
    <definedName name="Default27">'Data for Rough Cost'!$AF$2:$AF$7</definedName>
    <definedName name="Default28">'Data for Rough Cost'!$AG$2:$AG$7</definedName>
    <definedName name="Default29">'Data for Rough Cost'!$AH$2:$AH$7</definedName>
    <definedName name="Default3">'Data for Rough Cost'!$H$2:$H$7</definedName>
    <definedName name="Default30">'Data for Rough Cost'!$AI$2:$AI$7</definedName>
    <definedName name="Default31">'Data for Rough Cost'!$AJ$2:$AJ$7</definedName>
    <definedName name="Default32">'Data for Rough Cost'!$AK$2:$AK$7</definedName>
    <definedName name="Default33">'Data for Rough Cost'!$AL$2:$AL$7</definedName>
    <definedName name="Default34">'Data for Rough Cost'!$AM$2:$AM$7</definedName>
    <definedName name="Default35">'Data for Rough Cost'!$AN$2:$AN$7</definedName>
    <definedName name="Default36">'Data for Rough Cost'!$AO$2:$AO$7</definedName>
    <definedName name="Default37">'Data for Rough Cost'!$AP$2:$AP$7</definedName>
    <definedName name="Default38">'Data for Rough Cost'!$AQ$2:$AQ$7</definedName>
    <definedName name="Default39">'Data for Rough Cost'!$AR$2:$AR$7</definedName>
    <definedName name="Default4">'Data for Rough Cost'!$I$2:$I$7</definedName>
    <definedName name="Default40">'Data for Rough Cost'!$AS$2:$AS$7</definedName>
    <definedName name="Default41">'Data for Rough Cost'!$AT$2:$AT$7</definedName>
    <definedName name="Default42">'Data for Rough Cost'!$AU$2:$AU$7</definedName>
    <definedName name="Default43">'Data for Rough Cost'!$AV$2:$AV$7</definedName>
    <definedName name="Default44">'Data for Rough Cost'!$AW$2:$AW$7</definedName>
    <definedName name="Default45">'Data for Rough Cost'!$AX$2:$AX$7</definedName>
    <definedName name="Default46">'Data for Rough Cost'!$AY$2:$AY$7</definedName>
    <definedName name="Default47">'Data for Rough Cost'!$AZ$2:$AZ$7</definedName>
    <definedName name="Default48">'Data for Rough Cost'!$BA$2:$BA$7</definedName>
    <definedName name="Default49">'Data for Rough Cost'!$BB$2:$BB$7</definedName>
    <definedName name="Default5">'Data for Rough Cost'!$J$2:$J$7</definedName>
    <definedName name="Default50">'Data for Rough Cost'!$BC$2:$BC$7</definedName>
    <definedName name="Default51">'Data for Rough Cost'!$BD$2:$BD$7</definedName>
    <definedName name="Default52">'Data for Rough Cost'!$BE$2:$BE$7</definedName>
    <definedName name="Default53">'Data for Rough Cost'!$BF$2:$BF$7</definedName>
    <definedName name="Default54">'Data for Rough Cost'!$BG$2:$BG$7</definedName>
    <definedName name="Default55">'Data for Rough Cost'!$BH$2:$BH$7</definedName>
    <definedName name="Default56">'Data for Rough Cost'!$BI$2:$BI$7</definedName>
    <definedName name="Default57">'Data for Rough Cost'!$BJ$2:$BJ$7</definedName>
    <definedName name="Default58">'Data for Rough Cost'!$BK$2:$BK$7</definedName>
    <definedName name="Default59">'Data for Rough Cost'!$BL$2:$BL$7</definedName>
    <definedName name="Default6">'Data for Rough Cost'!$K$2:$K$7</definedName>
    <definedName name="Default60">'Data for Rough Cost'!$BM$2:$BM$7</definedName>
    <definedName name="Default61">'Data for Rough Cost'!$BN$2:$BN$7</definedName>
    <definedName name="Default62">'Data for Rough Cost'!$BO$2:$BO$7</definedName>
    <definedName name="Default63">'Data for Rough Cost'!$BP$2:$BP$7</definedName>
    <definedName name="Default64">'Data for Rough Cost'!$BQ$2:$BQ$7</definedName>
    <definedName name="Default65">'Data for Rough Cost'!$BR$2:$BR$7</definedName>
    <definedName name="Default66">'Data for Rough Cost'!$BS$2:$BS$7</definedName>
    <definedName name="Default67">'Data for Rough Cost'!$BT$2:$BT$7</definedName>
    <definedName name="Default68">'Data for Rough Cost'!$BU$2:$BU$7</definedName>
    <definedName name="Default69">'Data for Rough Cost'!$BV$2:$BV$7</definedName>
    <definedName name="Default7">'Data for Rough Cost'!$L$2:$L$7</definedName>
    <definedName name="Default70">'Data for Rough Cost'!$BW$2:$BW$7</definedName>
    <definedName name="Default71">'Data for Rough Cost'!$BX$2:$BX$7</definedName>
    <definedName name="Default72">'Data for Rough Cost'!$BY$2:$BY$7</definedName>
    <definedName name="Default73">'Data for Rough Cost'!$BZ$2:$BZ$5</definedName>
    <definedName name="Default74">'Data for Rough Cost'!$CA$2:$CA$7</definedName>
    <definedName name="Default75">'Data for Rough Cost'!$CB$2:$CB$7</definedName>
    <definedName name="Default76">'Data for Rough Cost'!$CC$2:$CC$7</definedName>
    <definedName name="Default77">'Data for Rough Cost'!$CD$2</definedName>
    <definedName name="Default78">'Data for Rough Cost'!$CE$2</definedName>
    <definedName name="Default79">'Data for Rough Cost'!$CF$2:$CF$5</definedName>
    <definedName name="Default8">'Data for Rough Cost'!$M$2:$M$7</definedName>
    <definedName name="Default80">'Data for Rough Cost'!$CG$2:$CG$7</definedName>
    <definedName name="Default81">'Data for Rough Cost'!$CH$2:$CH$7</definedName>
    <definedName name="Default82">'Data for Rough Cost'!$CI$2:$CI$7</definedName>
    <definedName name="Default83">'Data for Rough Cost'!$CJ$2:$CJ$7</definedName>
    <definedName name="Default84">'Data for Rough Cost'!$CK$2:$CK$7</definedName>
    <definedName name="Default85">'Data for Rough Cost'!$CL$2:$CL$7</definedName>
    <definedName name="Default86">'Data for Rough Cost'!$CM$2:$CM$7</definedName>
    <definedName name="Default87">'Data for Rough Cost'!$CN$2:$CN$7</definedName>
    <definedName name="Default88">'Data for Rough Cost'!$CO$2:$CO$7</definedName>
    <definedName name="Default89">'Data for Rough Cost'!$CP$2:$CP$7</definedName>
    <definedName name="Default9">'Data for Rough Cost'!$N$2:$N$7</definedName>
    <definedName name="Default90">'Data for Rough Cost'!$CQ$2:$CQ$7</definedName>
    <definedName name="Default91">'Data for Rough Cost'!$CR$2:$CR$7</definedName>
    <definedName name="Default92">'Data for Rough Cost'!$CS$2:$CS$7</definedName>
    <definedName name="Default93">'Data for Rough Cost'!$CT$2:$CT$7</definedName>
    <definedName name="Default94">'Data for Rough Cost'!$CU$2:$CU$7</definedName>
    <definedName name="Default95">'Data for Rough Cost'!$CV$2:$CV$7</definedName>
    <definedName name="Default96">'Data for Rough Cost'!$CW$2:$CW$7</definedName>
    <definedName name="Default97">'Data for Rough Cost'!$CX$2:$CX$7</definedName>
    <definedName name="Default98">'Data for Rough Cost'!$CY$2:$CY$7</definedName>
    <definedName name="Default99">'Data for Rough Cost'!$CZ$2:$CZ$7</definedName>
    <definedName name="Economy">'Data for Rough Cost'!$D$103:$D$110</definedName>
    <definedName name="Economy1">'Data for Rough Cost'!$DC$2:$DC$5</definedName>
    <definedName name="Economy2">'Data for Rough Cost'!$DD$2:$DD$5</definedName>
    <definedName name="Economy3">'Data for Rough Cost'!$DE$2:$DE$5</definedName>
    <definedName name="Economy4">'Data for Rough Cost'!$DF$2:$DF$5</definedName>
    <definedName name="Economy5">'Data for Rough Cost'!$DG$2:$DG$5</definedName>
    <definedName name="Economy6">'Data for Rough Cost'!$DH$2:$DH$5</definedName>
    <definedName name="Economy7">'Data for Rough Cost'!$DI$2:$DI$5</definedName>
    <definedName name="Economy8">'Data for Rough Cost'!$DJ$2:$DJ$5</definedName>
    <definedName name="Luxury">'Data for Rough Cost'!$D$133:$D$142</definedName>
    <definedName name="Luxury1">'Data for Rough Cost'!$EG$2:$EG$5</definedName>
    <definedName name="Luxury10">'Data for Rough Cost'!$EP$2:$EP$5</definedName>
    <definedName name="Luxury2">'Data for Rough Cost'!$EH$2:$EH$5</definedName>
    <definedName name="Luxury3">'Data for Rough Cost'!$EI$2:$EI$5</definedName>
    <definedName name="Luxury4">'Data for Rough Cost'!$EJ$2:$EJ$5</definedName>
    <definedName name="Luxury5">'Data for Rough Cost'!$EK$2:$EK$5</definedName>
    <definedName name="Luxury6">'Data for Rough Cost'!$EL$2:$EL$5</definedName>
    <definedName name="Luxury7">'Data for Rough Cost'!$EM$2:$EM$5</definedName>
    <definedName name="Luxury8">'Data for Rough Cost'!$EN$2:$EN$5</definedName>
    <definedName name="Luxury9">'Data for Rough Cost'!$EO$2:$EO$5</definedName>
    <definedName name="_xlnm.Print_Area" localSheetId="0">'BASE BID'!$A$1:$R$685</definedName>
    <definedName name="_xlnm.Print_Area" localSheetId="3">'COST SUMMARY'!$A$1:$R$92</definedName>
    <definedName name="_xlnm.Print_Titles" localSheetId="0">'BASE BID'!$17:$17</definedName>
    <definedName name="Residential">'Data for Rough Cost'!$C$2:$C$5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7" i="26" l="1"/>
  <c r="A68" i="26"/>
  <c r="A69" i="26"/>
  <c r="A74" i="26"/>
  <c r="A75" i="26"/>
  <c r="A82" i="26"/>
  <c r="A83" i="26"/>
  <c r="A85" i="26"/>
  <c r="A86" i="26"/>
  <c r="A87" i="26"/>
  <c r="A88" i="26"/>
  <c r="A89" i="26"/>
  <c r="A108" i="26"/>
  <c r="A109" i="26"/>
  <c r="A114" i="26"/>
  <c r="A115" i="26"/>
  <c r="A120" i="26"/>
  <c r="A121" i="26"/>
  <c r="A125" i="26"/>
  <c r="A126" i="26"/>
  <c r="A129" i="26"/>
  <c r="A130" i="26"/>
  <c r="A139" i="26"/>
  <c r="A140" i="26"/>
  <c r="A145" i="26"/>
  <c r="A146" i="26"/>
  <c r="A147" i="26"/>
  <c r="A148" i="26"/>
  <c r="A156" i="26"/>
  <c r="A157" i="26"/>
  <c r="A170" i="26"/>
  <c r="A171" i="26"/>
  <c r="A175" i="26"/>
  <c r="A176" i="26"/>
  <c r="A186" i="26"/>
  <c r="A187" i="26"/>
  <c r="A192" i="26"/>
  <c r="A193" i="26"/>
  <c r="A223" i="26"/>
  <c r="A224" i="26"/>
  <c r="A226" i="26"/>
  <c r="A227" i="26"/>
  <c r="A228" i="26"/>
  <c r="A229" i="26"/>
  <c r="A230" i="26"/>
  <c r="A278" i="26"/>
  <c r="A279" i="26"/>
  <c r="A286" i="26"/>
  <c r="A287" i="26"/>
  <c r="A290" i="26"/>
  <c r="A291" i="26"/>
  <c r="A302" i="26"/>
  <c r="A303" i="26"/>
  <c r="A305" i="26"/>
  <c r="A306" i="26"/>
  <c r="A309" i="26"/>
  <c r="A310" i="26"/>
  <c r="A312" i="26"/>
  <c r="A313" i="26"/>
  <c r="A319" i="26"/>
  <c r="A320" i="26"/>
  <c r="A330" i="26"/>
  <c r="A331" i="26"/>
  <c r="A335" i="26"/>
  <c r="A339" i="26"/>
  <c r="A340" i="26"/>
  <c r="A341" i="26"/>
  <c r="A445" i="26"/>
  <c r="A454" i="26"/>
  <c r="A458" i="26"/>
  <c r="A459" i="26"/>
  <c r="A461" i="26"/>
  <c r="A462" i="26"/>
  <c r="A464" i="26"/>
  <c r="A465" i="26"/>
  <c r="A466" i="26"/>
  <c r="A467" i="26"/>
  <c r="A468" i="26"/>
  <c r="A491" i="26"/>
  <c r="A492" i="26"/>
  <c r="A496" i="26"/>
  <c r="A497" i="26"/>
  <c r="A510" i="26"/>
  <c r="A511" i="26"/>
  <c r="A521" i="26"/>
  <c r="A522" i="26"/>
  <c r="A534" i="26"/>
  <c r="A535" i="26"/>
  <c r="A548" i="26"/>
  <c r="A549" i="26"/>
  <c r="A558" i="26"/>
  <c r="A559" i="26"/>
  <c r="A582" i="26"/>
  <c r="A583" i="26"/>
  <c r="A593" i="26"/>
  <c r="A594" i="26"/>
  <c r="A595" i="26"/>
  <c r="A598" i="26"/>
  <c r="A605" i="26"/>
  <c r="A606" i="26"/>
  <c r="A609" i="26"/>
  <c r="A616" i="26"/>
  <c r="A617" i="26"/>
  <c r="A618" i="26"/>
  <c r="A619" i="26"/>
  <c r="A621" i="26"/>
  <c r="A622" i="26"/>
  <c r="A624" i="26"/>
  <c r="A631" i="26"/>
  <c r="A632" i="26"/>
  <c r="A633" i="26"/>
  <c r="A634" i="26"/>
  <c r="A636" i="26"/>
  <c r="A637" i="26"/>
  <c r="A641" i="26"/>
  <c r="A642" i="26"/>
  <c r="A667" i="26"/>
  <c r="A668" i="26"/>
  <c r="A671" i="26"/>
  <c r="A678" i="26"/>
  <c r="A45" i="26"/>
  <c r="A46" i="26"/>
  <c r="A52" i="26"/>
  <c r="A53" i="26"/>
  <c r="A58" i="26"/>
  <c r="A59" i="26"/>
  <c r="A63" i="26"/>
  <c r="A64" i="26"/>
  <c r="A66" i="26"/>
  <c r="M672" i="26" l="1"/>
  <c r="M670" i="26"/>
  <c r="O669" i="26"/>
  <c r="M669" i="26"/>
  <c r="K669" i="26"/>
  <c r="M610" i="26"/>
  <c r="M608" i="26"/>
  <c r="O607" i="26"/>
  <c r="M607" i="26"/>
  <c r="K607" i="26"/>
  <c r="O596" i="26"/>
  <c r="K596" i="26"/>
  <c r="M191" i="26"/>
  <c r="M190" i="26"/>
  <c r="M184" i="26"/>
  <c r="M183" i="26"/>
  <c r="M182" i="26"/>
  <c r="M181" i="26"/>
  <c r="M178" i="26"/>
  <c r="M177" i="26"/>
  <c r="M169" i="26"/>
  <c r="M168" i="26"/>
  <c r="M167" i="26"/>
  <c r="M166" i="26"/>
  <c r="M165" i="26"/>
  <c r="M164" i="26"/>
  <c r="M163" i="26"/>
  <c r="M162" i="26"/>
  <c r="M161" i="26"/>
  <c r="M159" i="26"/>
  <c r="M158" i="26"/>
  <c r="M111" i="26"/>
  <c r="M112" i="26"/>
  <c r="M666" i="26" l="1"/>
  <c r="M665" i="26"/>
  <c r="M664" i="26"/>
  <c r="M663" i="26"/>
  <c r="M662" i="26"/>
  <c r="M661" i="26"/>
  <c r="M660" i="26"/>
  <c r="M659" i="26"/>
  <c r="M658" i="26"/>
  <c r="M657" i="26"/>
  <c r="M656" i="26"/>
  <c r="M655" i="26"/>
  <c r="M654" i="26"/>
  <c r="M653" i="26"/>
  <c r="M652" i="26"/>
  <c r="M651" i="26"/>
  <c r="M650" i="26"/>
  <c r="M649" i="26"/>
  <c r="M648" i="26"/>
  <c r="M647" i="26"/>
  <c r="M646" i="26"/>
  <c r="M645" i="26"/>
  <c r="M644" i="26"/>
  <c r="M643" i="26"/>
  <c r="M640" i="26"/>
  <c r="M639" i="26"/>
  <c r="M638" i="26"/>
  <c r="M635" i="26"/>
  <c r="M625" i="26"/>
  <c r="M623" i="26"/>
  <c r="M620" i="26"/>
  <c r="M599" i="26"/>
  <c r="M597" i="26"/>
  <c r="M596" i="26"/>
  <c r="M592" i="26"/>
  <c r="M591" i="26"/>
  <c r="M590" i="26"/>
  <c r="M589" i="26"/>
  <c r="M588" i="26"/>
  <c r="M587" i="26"/>
  <c r="M586" i="26"/>
  <c r="M585" i="26"/>
  <c r="M584" i="26"/>
  <c r="M581" i="26"/>
  <c r="M580" i="26"/>
  <c r="M579" i="26"/>
  <c r="M578" i="26"/>
  <c r="M577" i="26"/>
  <c r="M576" i="26"/>
  <c r="M575" i="26"/>
  <c r="M574" i="26"/>
  <c r="M573" i="26"/>
  <c r="M572" i="26"/>
  <c r="M571" i="26"/>
  <c r="M570" i="26"/>
  <c r="M569" i="26"/>
  <c r="M568" i="26"/>
  <c r="M567" i="26"/>
  <c r="M566" i="26"/>
  <c r="M565" i="26"/>
  <c r="M564" i="26"/>
  <c r="M563" i="26"/>
  <c r="M562" i="26"/>
  <c r="M561" i="26"/>
  <c r="M560" i="26"/>
  <c r="M557" i="26"/>
  <c r="M556" i="26"/>
  <c r="M555" i="26"/>
  <c r="M554" i="26"/>
  <c r="M553" i="26"/>
  <c r="M552" i="26"/>
  <c r="M551" i="26"/>
  <c r="M550" i="26"/>
  <c r="M547" i="26"/>
  <c r="M546" i="26"/>
  <c r="M545" i="26"/>
  <c r="M544" i="26"/>
  <c r="M543" i="26"/>
  <c r="M542" i="26"/>
  <c r="M541" i="26"/>
  <c r="M540" i="26"/>
  <c r="M539" i="26"/>
  <c r="M538" i="26"/>
  <c r="M537" i="26"/>
  <c r="M536" i="26"/>
  <c r="M533" i="26"/>
  <c r="M532" i="26"/>
  <c r="M531" i="26"/>
  <c r="M530" i="26"/>
  <c r="M529" i="26"/>
  <c r="M528" i="26"/>
  <c r="M527" i="26"/>
  <c r="M526" i="26"/>
  <c r="M525" i="26"/>
  <c r="M524" i="26"/>
  <c r="M523" i="26"/>
  <c r="M520" i="26"/>
  <c r="M519" i="26"/>
  <c r="M518" i="26"/>
  <c r="M517" i="26"/>
  <c r="M516" i="26"/>
  <c r="M515" i="26"/>
  <c r="M514" i="26"/>
  <c r="M513" i="26"/>
  <c r="M512" i="26"/>
  <c r="M509" i="26"/>
  <c r="M508" i="26"/>
  <c r="M507" i="26"/>
  <c r="M506" i="26"/>
  <c r="M505" i="26"/>
  <c r="M504" i="26"/>
  <c r="M503" i="26"/>
  <c r="M502" i="26"/>
  <c r="M501" i="26"/>
  <c r="M500" i="26"/>
  <c r="M499" i="26"/>
  <c r="M498" i="26"/>
  <c r="M495" i="26"/>
  <c r="M494" i="26"/>
  <c r="M493" i="26"/>
  <c r="M490" i="26"/>
  <c r="M489" i="26"/>
  <c r="M488" i="26"/>
  <c r="M487" i="26"/>
  <c r="M486" i="26"/>
  <c r="M485" i="26"/>
  <c r="M484" i="26"/>
  <c r="M483" i="26"/>
  <c r="M482" i="26"/>
  <c r="M481" i="26"/>
  <c r="M480" i="26"/>
  <c r="M479" i="26"/>
  <c r="M478" i="26"/>
  <c r="M477" i="26"/>
  <c r="M476" i="26"/>
  <c r="M475" i="26"/>
  <c r="M474" i="26"/>
  <c r="M473" i="26"/>
  <c r="M472" i="26"/>
  <c r="M471" i="26"/>
  <c r="M470" i="26"/>
  <c r="M469" i="26"/>
  <c r="M463" i="26"/>
  <c r="M460" i="26"/>
  <c r="M457" i="26"/>
  <c r="M456" i="26"/>
  <c r="M455" i="26"/>
  <c r="M453" i="26"/>
  <c r="M452" i="26"/>
  <c r="M451" i="26"/>
  <c r="M450" i="26"/>
  <c r="M449" i="26"/>
  <c r="M448" i="26"/>
  <c r="M447" i="26"/>
  <c r="M446" i="26"/>
  <c r="M444" i="26"/>
  <c r="M443" i="26"/>
  <c r="M442" i="26"/>
  <c r="M441" i="26"/>
  <c r="M440" i="26"/>
  <c r="M439" i="26"/>
  <c r="M438" i="26"/>
  <c r="M437" i="26"/>
  <c r="M436" i="26"/>
  <c r="M435" i="26"/>
  <c r="M434" i="26"/>
  <c r="M433" i="26"/>
  <c r="M432" i="26"/>
  <c r="M431" i="26"/>
  <c r="M430" i="26"/>
  <c r="M429" i="26"/>
  <c r="M428" i="26"/>
  <c r="M427" i="26"/>
  <c r="M426" i="26"/>
  <c r="M425" i="26"/>
  <c r="M424" i="26"/>
  <c r="M423" i="26"/>
  <c r="M422" i="26"/>
  <c r="M421" i="26"/>
  <c r="M420" i="26"/>
  <c r="M419" i="26"/>
  <c r="M418" i="26"/>
  <c r="M417" i="26"/>
  <c r="M416" i="26"/>
  <c r="M415" i="26"/>
  <c r="M414" i="26"/>
  <c r="M413" i="26"/>
  <c r="M412" i="26"/>
  <c r="M411" i="26"/>
  <c r="M410" i="26"/>
  <c r="M409" i="26"/>
  <c r="M408" i="26"/>
  <c r="M407" i="26"/>
  <c r="M406" i="26"/>
  <c r="M405" i="26"/>
  <c r="M404" i="26"/>
  <c r="M403" i="26"/>
  <c r="M402" i="26"/>
  <c r="M401" i="26"/>
  <c r="M400" i="26"/>
  <c r="M399" i="26"/>
  <c r="M398" i="26"/>
  <c r="M397" i="26"/>
  <c r="M396" i="26"/>
  <c r="M395" i="26"/>
  <c r="M394" i="26"/>
  <c r="M393" i="26"/>
  <c r="M392" i="26"/>
  <c r="M391" i="26"/>
  <c r="M390" i="26"/>
  <c r="M389" i="26"/>
  <c r="M388" i="26"/>
  <c r="M387" i="26"/>
  <c r="M386" i="26"/>
  <c r="M385" i="26"/>
  <c r="M384" i="26"/>
  <c r="M383" i="26"/>
  <c r="M382" i="26"/>
  <c r="M381" i="26"/>
  <c r="M380" i="26"/>
  <c r="M379" i="26"/>
  <c r="M378" i="26"/>
  <c r="M377" i="26"/>
  <c r="M376" i="26"/>
  <c r="M375" i="26"/>
  <c r="M374" i="26"/>
  <c r="M373" i="26"/>
  <c r="M372" i="26"/>
  <c r="M371" i="26"/>
  <c r="M370" i="26"/>
  <c r="M369" i="26"/>
  <c r="M368" i="26"/>
  <c r="M367" i="26"/>
  <c r="M366" i="26"/>
  <c r="M365" i="26"/>
  <c r="M364" i="26"/>
  <c r="M363" i="26"/>
  <c r="M362" i="26"/>
  <c r="M361" i="26"/>
  <c r="M360" i="26"/>
  <c r="M359" i="26"/>
  <c r="M358" i="26"/>
  <c r="M357" i="26"/>
  <c r="M356" i="26"/>
  <c r="M355" i="26"/>
  <c r="M354" i="26"/>
  <c r="M353" i="26"/>
  <c r="M352" i="26"/>
  <c r="M351" i="26"/>
  <c r="M350" i="26"/>
  <c r="M349" i="26"/>
  <c r="M348" i="26"/>
  <c r="M347" i="26"/>
  <c r="M346" i="26"/>
  <c r="M345" i="26"/>
  <c r="M344" i="26"/>
  <c r="M343" i="26"/>
  <c r="M342" i="26"/>
  <c r="M338" i="26"/>
  <c r="M337" i="26"/>
  <c r="M336" i="26"/>
  <c r="M334" i="26"/>
  <c r="M333" i="26"/>
  <c r="M332" i="26"/>
  <c r="M329" i="26"/>
  <c r="M328" i="26"/>
  <c r="M327" i="26"/>
  <c r="M326" i="26"/>
  <c r="M325" i="26"/>
  <c r="M324" i="26"/>
  <c r="M323" i="26"/>
  <c r="M322" i="26"/>
  <c r="M321" i="26"/>
  <c r="M318" i="26"/>
  <c r="M317" i="26"/>
  <c r="M316" i="26"/>
  <c r="M315" i="26"/>
  <c r="M314" i="26"/>
  <c r="M311" i="26"/>
  <c r="M308" i="26"/>
  <c r="M307" i="26"/>
  <c r="M304" i="26"/>
  <c r="M301" i="26"/>
  <c r="M300" i="26"/>
  <c r="M299" i="26"/>
  <c r="M298" i="26"/>
  <c r="M297" i="26"/>
  <c r="M296" i="26"/>
  <c r="M295" i="26"/>
  <c r="M294" i="26"/>
  <c r="M293" i="26"/>
  <c r="M292" i="26"/>
  <c r="M289" i="26"/>
  <c r="M288" i="26"/>
  <c r="M285" i="26"/>
  <c r="M284" i="26"/>
  <c r="M283" i="26"/>
  <c r="M282" i="26"/>
  <c r="M281" i="26"/>
  <c r="M280" i="26"/>
  <c r="M277" i="26"/>
  <c r="M276" i="26"/>
  <c r="M275" i="26"/>
  <c r="M274" i="26"/>
  <c r="M273" i="26"/>
  <c r="M272" i="26"/>
  <c r="M271" i="26"/>
  <c r="M270" i="26"/>
  <c r="M269" i="26"/>
  <c r="M268" i="26"/>
  <c r="M267" i="26"/>
  <c r="M266" i="26"/>
  <c r="M265" i="26"/>
  <c r="M264" i="26"/>
  <c r="M263" i="26"/>
  <c r="M262" i="26"/>
  <c r="M261" i="26"/>
  <c r="M260" i="26"/>
  <c r="M259" i="26"/>
  <c r="M258" i="26"/>
  <c r="M257" i="26"/>
  <c r="M256" i="26"/>
  <c r="M255" i="26"/>
  <c r="M254" i="26"/>
  <c r="M253" i="26"/>
  <c r="M252" i="26"/>
  <c r="M251" i="26"/>
  <c r="M250" i="26"/>
  <c r="M249" i="26"/>
  <c r="M248" i="26"/>
  <c r="M247" i="26"/>
  <c r="M246" i="26"/>
  <c r="M245" i="26"/>
  <c r="M244" i="26"/>
  <c r="M243" i="26"/>
  <c r="M242" i="26"/>
  <c r="M241" i="26"/>
  <c r="M240" i="26"/>
  <c r="M239" i="26"/>
  <c r="M238" i="26"/>
  <c r="M237" i="26"/>
  <c r="M236" i="26"/>
  <c r="M235" i="26"/>
  <c r="M234" i="26"/>
  <c r="M233" i="26"/>
  <c r="M232" i="26"/>
  <c r="M231" i="26"/>
  <c r="M225" i="26"/>
  <c r="M222" i="26"/>
  <c r="M221" i="26"/>
  <c r="M220" i="26"/>
  <c r="M219" i="26"/>
  <c r="M218" i="26"/>
  <c r="M217" i="26"/>
  <c r="M216" i="26"/>
  <c r="M215" i="26"/>
  <c r="M214" i="26"/>
  <c r="M213" i="26"/>
  <c r="M212" i="26"/>
  <c r="M211" i="26"/>
  <c r="M210" i="26"/>
  <c r="M209" i="26"/>
  <c r="M208" i="26"/>
  <c r="M207" i="26"/>
  <c r="M206" i="26"/>
  <c r="M205" i="26"/>
  <c r="M204" i="26"/>
  <c r="M203" i="26"/>
  <c r="M202" i="26"/>
  <c r="M201" i="26"/>
  <c r="M200" i="26"/>
  <c r="M199" i="26"/>
  <c r="M198" i="26"/>
  <c r="M197" i="26"/>
  <c r="M196" i="26"/>
  <c r="M195" i="26"/>
  <c r="M194" i="26"/>
  <c r="M189" i="26"/>
  <c r="M188" i="26"/>
  <c r="M185" i="26"/>
  <c r="M180" i="26"/>
  <c r="M179" i="26"/>
  <c r="M174" i="26"/>
  <c r="M173" i="26"/>
  <c r="M172" i="26"/>
  <c r="M160" i="26"/>
  <c r="M155" i="26"/>
  <c r="M154" i="26"/>
  <c r="M153" i="26"/>
  <c r="M152" i="26"/>
  <c r="M151" i="26"/>
  <c r="M150" i="26"/>
  <c r="M149" i="26"/>
  <c r="M144" i="26"/>
  <c r="M143" i="26"/>
  <c r="M142" i="26"/>
  <c r="M141" i="26"/>
  <c r="M138" i="26"/>
  <c r="M137" i="26"/>
  <c r="M136" i="26"/>
  <c r="M135" i="26"/>
  <c r="M134" i="26"/>
  <c r="M133" i="26"/>
  <c r="M132" i="26"/>
  <c r="M131" i="26"/>
  <c r="M128" i="26"/>
  <c r="M127" i="26"/>
  <c r="M124" i="26"/>
  <c r="M123" i="26"/>
  <c r="M122" i="26"/>
  <c r="M119" i="26"/>
  <c r="M118" i="26"/>
  <c r="M117" i="26"/>
  <c r="M116" i="26"/>
  <c r="M113" i="26"/>
  <c r="M110" i="26"/>
  <c r="M107" i="26"/>
  <c r="M106" i="26"/>
  <c r="M105" i="26"/>
  <c r="M104" i="26"/>
  <c r="M103" i="26"/>
  <c r="M102" i="26"/>
  <c r="M101" i="26"/>
  <c r="M100" i="26"/>
  <c r="M99" i="26"/>
  <c r="M98" i="26"/>
  <c r="M97" i="26"/>
  <c r="M96" i="26"/>
  <c r="M95" i="26"/>
  <c r="M94" i="26"/>
  <c r="M93" i="26"/>
  <c r="M92" i="26"/>
  <c r="M91" i="26"/>
  <c r="M90" i="26"/>
  <c r="M84" i="26"/>
  <c r="M81" i="26"/>
  <c r="M80" i="26"/>
  <c r="M79" i="26"/>
  <c r="M78" i="26"/>
  <c r="M77" i="26"/>
  <c r="M76" i="26"/>
  <c r="M73" i="26"/>
  <c r="M72" i="26"/>
  <c r="M71" i="26"/>
  <c r="M70" i="26"/>
  <c r="M65" i="26"/>
  <c r="M62" i="26"/>
  <c r="M61" i="26"/>
  <c r="M60" i="26"/>
  <c r="M57" i="26"/>
  <c r="M56" i="26"/>
  <c r="A32" i="26"/>
  <c r="A33" i="26"/>
  <c r="A37" i="26"/>
  <c r="A38" i="26"/>
  <c r="A21" i="26" l="1"/>
  <c r="G677" i="26"/>
  <c r="G676" i="26"/>
  <c r="G675" i="26"/>
  <c r="G674" i="26"/>
  <c r="G673" i="26"/>
  <c r="G630" i="26"/>
  <c r="G629" i="26"/>
  <c r="G628" i="26"/>
  <c r="G627" i="26"/>
  <c r="G626" i="26"/>
  <c r="G604" i="26"/>
  <c r="G603" i="26"/>
  <c r="G602" i="26"/>
  <c r="G601" i="26"/>
  <c r="G600" i="26"/>
  <c r="G615" i="26"/>
  <c r="G614" i="26"/>
  <c r="G613" i="26"/>
  <c r="G612" i="26"/>
  <c r="G611" i="26"/>
  <c r="A22" i="26" l="1"/>
  <c r="A23" i="26" s="1"/>
  <c r="A24" i="26" l="1"/>
  <c r="A25" i="26" l="1"/>
  <c r="A26" i="26" l="1"/>
  <c r="A27" i="26" l="1"/>
  <c r="A28" i="26" l="1"/>
  <c r="A29" i="26" l="1"/>
  <c r="A30" i="26"/>
  <c r="A31" i="26" s="1"/>
  <c r="A34" i="26" s="1"/>
  <c r="A35" i="26" l="1"/>
  <c r="A36" i="26" l="1"/>
  <c r="A39" i="26" s="1"/>
  <c r="A40" i="26" s="1"/>
  <c r="A41" i="26" s="1"/>
  <c r="A42" i="26" s="1"/>
  <c r="A43" i="26" s="1"/>
  <c r="A44" i="26" s="1"/>
  <c r="A47" i="26" s="1"/>
  <c r="A48" i="26" s="1"/>
  <c r="A49" i="26" s="1"/>
  <c r="A50" i="26" l="1"/>
  <c r="A51" i="26" s="1"/>
  <c r="A54" i="26" s="1"/>
  <c r="A55" i="26" s="1"/>
  <c r="A56" i="26" s="1"/>
  <c r="A57" i="26" s="1"/>
  <c r="A60" i="26" s="1"/>
  <c r="A61" i="26" s="1"/>
  <c r="A62" i="26" s="1"/>
  <c r="A65" i="26" s="1"/>
  <c r="A70" i="26" s="1"/>
  <c r="A71" i="26" s="1"/>
  <c r="A72" i="26" s="1"/>
  <c r="A73" i="26" s="1"/>
  <c r="A76" i="26" s="1"/>
  <c r="A77" i="26" s="1"/>
  <c r="A78" i="26" s="1"/>
  <c r="A79" i="26" s="1"/>
  <c r="A80" i="26" s="1"/>
  <c r="A81" i="26" s="1"/>
  <c r="A84" i="26" s="1"/>
  <c r="A90" i="26" s="1"/>
  <c r="A91" i="26" s="1"/>
  <c r="A92" i="26" s="1"/>
  <c r="A93" i="26" s="1"/>
  <c r="A94" i="26" s="1"/>
  <c r="A95" i="26" s="1"/>
  <c r="A96" i="26" s="1"/>
  <c r="A97" i="26" s="1"/>
  <c r="A98" i="26" s="1"/>
  <c r="A99" i="26" s="1"/>
  <c r="A100" i="26" s="1"/>
  <c r="A101" i="26" s="1"/>
  <c r="A102" i="26" s="1"/>
  <c r="A103" i="26" s="1"/>
  <c r="A104" i="26" s="1"/>
  <c r="A105" i="26" s="1"/>
  <c r="A106" i="26" s="1"/>
  <c r="A107" i="26" s="1"/>
  <c r="A110" i="26" s="1"/>
  <c r="A111" i="26" s="1"/>
  <c r="A112" i="26" s="1"/>
  <c r="A113" i="26" s="1"/>
  <c r="A116" i="26" s="1"/>
  <c r="A117" i="26" s="1"/>
  <c r="A118" i="26" s="1"/>
  <c r="A119" i="26" s="1"/>
  <c r="A122" i="26" s="1"/>
  <c r="A123" i="26" s="1"/>
  <c r="A124" i="26" s="1"/>
  <c r="A127" i="26" s="1"/>
  <c r="A128" i="26" s="1"/>
  <c r="A131" i="26" s="1"/>
  <c r="A132" i="26" s="1"/>
  <c r="A133" i="26" s="1"/>
  <c r="A134" i="26" s="1"/>
  <c r="A135" i="26" s="1"/>
  <c r="A136" i="26" s="1"/>
  <c r="A137" i="26" s="1"/>
  <c r="A138" i="26" s="1"/>
  <c r="A141" i="26" s="1"/>
  <c r="A142" i="26" s="1"/>
  <c r="A143" i="26" s="1"/>
  <c r="A144" i="26" s="1"/>
  <c r="A149" i="26" s="1"/>
  <c r="A150" i="26" s="1"/>
  <c r="A151" i="26" s="1"/>
  <c r="A152" i="26" s="1"/>
  <c r="A153" i="26" s="1"/>
  <c r="A154" i="26" s="1"/>
  <c r="A155" i="26" s="1"/>
  <c r="A158" i="26" s="1"/>
  <c r="A159" i="26" s="1"/>
  <c r="A160" i="26" s="1"/>
  <c r="A161" i="26" s="1"/>
  <c r="A162" i="26" s="1"/>
  <c r="A163" i="26" s="1"/>
  <c r="A164" i="26" s="1"/>
  <c r="A165" i="26" s="1"/>
  <c r="A166" i="26" s="1"/>
  <c r="A167" i="26" s="1"/>
  <c r="A168" i="26" s="1"/>
  <c r="A169" i="26" s="1"/>
  <c r="A172" i="26" s="1"/>
  <c r="A173" i="26" s="1"/>
  <c r="A174" i="26" s="1"/>
  <c r="A177" i="26" s="1"/>
  <c r="A178" i="26" s="1"/>
  <c r="A179" i="26" s="1"/>
  <c r="A180" i="26" s="1"/>
  <c r="A181" i="26" s="1"/>
  <c r="A182" i="26" s="1"/>
  <c r="A183" i="26" s="1"/>
  <c r="A184" i="26" s="1"/>
  <c r="A185" i="26" s="1"/>
  <c r="A188" i="26" s="1"/>
  <c r="A189" i="26" s="1"/>
  <c r="A190" i="26" s="1"/>
  <c r="A191" i="26" s="1"/>
  <c r="A194" i="26" s="1"/>
  <c r="A195" i="26" s="1"/>
  <c r="A196" i="26" s="1"/>
  <c r="A197" i="26" s="1"/>
  <c r="A198" i="26" s="1"/>
  <c r="A199" i="26" s="1"/>
  <c r="A200" i="26" s="1"/>
  <c r="A201" i="26" s="1"/>
  <c r="A202" i="26" s="1"/>
  <c r="A203" i="26" s="1"/>
  <c r="A204" i="26" s="1"/>
  <c r="A205" i="26" s="1"/>
  <c r="A206" i="26" s="1"/>
  <c r="A207" i="26" s="1"/>
  <c r="A208" i="26" s="1"/>
  <c r="A209" i="26" s="1"/>
  <c r="A210" i="26" s="1"/>
  <c r="A211" i="26" s="1"/>
  <c r="A212" i="26" s="1"/>
  <c r="A213" i="26" s="1"/>
  <c r="A214" i="26" s="1"/>
  <c r="A215" i="26" s="1"/>
  <c r="A216" i="26" s="1"/>
  <c r="A217" i="26" s="1"/>
  <c r="A218" i="26" s="1"/>
  <c r="A219" i="26" s="1"/>
  <c r="A220" i="26" s="1"/>
  <c r="A221" i="26" s="1"/>
  <c r="A222" i="26" s="1"/>
  <c r="A225" i="26" s="1"/>
  <c r="A231" i="26" s="1"/>
  <c r="A232" i="26" s="1"/>
  <c r="A233" i="26" s="1"/>
  <c r="A234" i="26" s="1"/>
  <c r="A235" i="26" s="1"/>
  <c r="A236" i="26" s="1"/>
  <c r="A237" i="26" s="1"/>
  <c r="A238" i="26" s="1"/>
  <c r="A239" i="26" s="1"/>
  <c r="A240" i="26" s="1"/>
  <c r="A241" i="26" s="1"/>
  <c r="A242" i="26" s="1"/>
  <c r="A243" i="26" s="1"/>
  <c r="A244" i="26" s="1"/>
  <c r="A245" i="26" s="1"/>
  <c r="A246" i="26" s="1"/>
  <c r="A247" i="26" s="1"/>
  <c r="A248" i="26" s="1"/>
  <c r="A249" i="26" s="1"/>
  <c r="A250" i="26" s="1"/>
  <c r="A251" i="26" s="1"/>
  <c r="A252" i="26" s="1"/>
  <c r="A253" i="26" s="1"/>
  <c r="A254" i="26" s="1"/>
  <c r="A255" i="26" s="1"/>
  <c r="A256" i="26" s="1"/>
  <c r="A257" i="26" s="1"/>
  <c r="A258" i="26" s="1"/>
  <c r="A259" i="26" s="1"/>
  <c r="A260" i="26" s="1"/>
  <c r="A261" i="26" s="1"/>
  <c r="A262" i="26" s="1"/>
  <c r="A263" i="26" s="1"/>
  <c r="A264" i="26" s="1"/>
  <c r="A265" i="26" s="1"/>
  <c r="A266" i="26" s="1"/>
  <c r="A267" i="26" s="1"/>
  <c r="A268" i="26" s="1"/>
  <c r="A269" i="26" s="1"/>
  <c r="A270" i="26" s="1"/>
  <c r="A271" i="26" s="1"/>
  <c r="A272" i="26" s="1"/>
  <c r="A273" i="26" s="1"/>
  <c r="A274" i="26" s="1"/>
  <c r="A275" i="26" s="1"/>
  <c r="A276" i="26" s="1"/>
  <c r="A277" i="26" s="1"/>
  <c r="A280" i="26" s="1"/>
  <c r="A281" i="26" s="1"/>
  <c r="A282" i="26" s="1"/>
  <c r="A283" i="26" s="1"/>
  <c r="A284" i="26" s="1"/>
  <c r="A285" i="26" s="1"/>
  <c r="A288" i="26" s="1"/>
  <c r="A289" i="26" s="1"/>
  <c r="A292" i="26" s="1"/>
  <c r="A293" i="26" s="1"/>
  <c r="A294" i="26" s="1"/>
  <c r="A295" i="26" s="1"/>
  <c r="A296" i="26" s="1"/>
  <c r="A297" i="26" s="1"/>
  <c r="A298" i="26" s="1"/>
  <c r="A299" i="26" s="1"/>
  <c r="A300" i="26" s="1"/>
  <c r="A301" i="26" s="1"/>
  <c r="A304" i="26" s="1"/>
  <c r="A307" i="26" s="1"/>
  <c r="A308" i="26" s="1"/>
  <c r="A311" i="26" s="1"/>
  <c r="A314" i="26" s="1"/>
  <c r="A315" i="26" s="1"/>
  <c r="A316" i="26" s="1"/>
  <c r="A317" i="26" s="1"/>
  <c r="A318" i="26" s="1"/>
  <c r="A321" i="26" s="1"/>
  <c r="A322" i="26" s="1"/>
  <c r="A323" i="26" s="1"/>
  <c r="A324" i="26" s="1"/>
  <c r="A325" i="26" s="1"/>
  <c r="A326" i="26" s="1"/>
  <c r="A327" i="26" s="1"/>
  <c r="A328" i="26" s="1"/>
  <c r="A329" i="26" s="1"/>
  <c r="A332" i="26" s="1"/>
  <c r="A333" i="26" s="1"/>
  <c r="A334" i="26" s="1"/>
  <c r="A336" i="26" s="1"/>
  <c r="A337" i="26" s="1"/>
  <c r="A338" i="26" s="1"/>
  <c r="A342" i="26" s="1"/>
  <c r="A343" i="26" s="1"/>
  <c r="A344" i="26" s="1"/>
  <c r="A345" i="26" s="1"/>
  <c r="A346" i="26" s="1"/>
  <c r="A347" i="26" s="1"/>
  <c r="A348" i="26" s="1"/>
  <c r="A349" i="26" s="1"/>
  <c r="A350" i="26" s="1"/>
  <c r="A351" i="26" s="1"/>
  <c r="A352" i="26" s="1"/>
  <c r="A353" i="26" s="1"/>
  <c r="A354" i="26" s="1"/>
  <c r="A355" i="26" s="1"/>
  <c r="A356" i="26" s="1"/>
  <c r="A357" i="26" s="1"/>
  <c r="A358" i="26" s="1"/>
  <c r="A359" i="26" s="1"/>
  <c r="A360" i="26" s="1"/>
  <c r="A361" i="26" s="1"/>
  <c r="A362" i="26" s="1"/>
  <c r="A363" i="26" s="1"/>
  <c r="A364" i="26" s="1"/>
  <c r="A365" i="26" s="1"/>
  <c r="A366" i="26" s="1"/>
  <c r="A367" i="26" s="1"/>
  <c r="A368" i="26" s="1"/>
  <c r="A369" i="26" s="1"/>
  <c r="A370" i="26" s="1"/>
  <c r="A371" i="26" s="1"/>
  <c r="A372" i="26" s="1"/>
  <c r="A373" i="26" s="1"/>
  <c r="A374" i="26" s="1"/>
  <c r="A375" i="26" s="1"/>
  <c r="A376" i="26" s="1"/>
  <c r="A377" i="26" s="1"/>
  <c r="A378" i="26" s="1"/>
  <c r="A379" i="26" s="1"/>
  <c r="A380" i="26" s="1"/>
  <c r="A381" i="26" s="1"/>
  <c r="A382" i="26" s="1"/>
  <c r="A383" i="26" s="1"/>
  <c r="A384" i="26" s="1"/>
  <c r="A385" i="26" s="1"/>
  <c r="A386" i="26" s="1"/>
  <c r="A387" i="26" s="1"/>
  <c r="A388" i="26" s="1"/>
  <c r="A389" i="26" s="1"/>
  <c r="A390" i="26" s="1"/>
  <c r="A391" i="26" s="1"/>
  <c r="A392" i="26" s="1"/>
  <c r="A393" i="26" s="1"/>
  <c r="A394" i="26" s="1"/>
  <c r="A395" i="26" s="1"/>
  <c r="A396" i="26" s="1"/>
  <c r="A397" i="26" s="1"/>
  <c r="A398" i="26" s="1"/>
  <c r="A399" i="26" s="1"/>
  <c r="A400" i="26" s="1"/>
  <c r="A401" i="26" s="1"/>
  <c r="A402" i="26" s="1"/>
  <c r="A403" i="26" s="1"/>
  <c r="A404" i="26" s="1"/>
  <c r="A405" i="26" s="1"/>
  <c r="A406" i="26" s="1"/>
  <c r="A407" i="26" s="1"/>
  <c r="A408" i="26" s="1"/>
  <c r="A409" i="26" s="1"/>
  <c r="A410" i="26" s="1"/>
  <c r="A411" i="26" s="1"/>
  <c r="A412" i="26" s="1"/>
  <c r="A413" i="26" s="1"/>
  <c r="A414" i="26" s="1"/>
  <c r="A415" i="26" s="1"/>
  <c r="A416" i="26" s="1"/>
  <c r="A417" i="26" s="1"/>
  <c r="A418" i="26" s="1"/>
  <c r="A419" i="26" s="1"/>
  <c r="A420" i="26" s="1"/>
  <c r="A421" i="26" s="1"/>
  <c r="A422" i="26" s="1"/>
  <c r="A423" i="26" s="1"/>
  <c r="A424" i="26" s="1"/>
  <c r="A425" i="26" s="1"/>
  <c r="A426" i="26" s="1"/>
  <c r="A427" i="26" s="1"/>
  <c r="A428" i="26" s="1"/>
  <c r="A429" i="26" s="1"/>
  <c r="A430" i="26" s="1"/>
  <c r="A431" i="26" s="1"/>
  <c r="A432" i="26" s="1"/>
  <c r="A433" i="26" s="1"/>
  <c r="A434" i="26" s="1"/>
  <c r="A435" i="26" s="1"/>
  <c r="A436" i="26" s="1"/>
  <c r="A437" i="26" s="1"/>
  <c r="A438" i="26" s="1"/>
  <c r="A439" i="26" s="1"/>
  <c r="A440" i="26" s="1"/>
  <c r="A441" i="26" s="1"/>
  <c r="A442" i="26" s="1"/>
  <c r="A443" i="26" s="1"/>
  <c r="A444" i="26" s="1"/>
  <c r="A446" i="26" s="1"/>
  <c r="A447" i="26" s="1"/>
  <c r="A448" i="26" s="1"/>
  <c r="A449" i="26" s="1"/>
  <c r="A450" i="26" s="1"/>
  <c r="A451" i="26" s="1"/>
  <c r="A452" i="26" s="1"/>
  <c r="A453" i="26" s="1"/>
  <c r="A455" i="26" s="1"/>
  <c r="A456" i="26" s="1"/>
  <c r="A457" i="26" s="1"/>
  <c r="A460" i="26" s="1"/>
  <c r="A463" i="26" s="1"/>
  <c r="A469" i="26" s="1"/>
  <c r="A470" i="26" s="1"/>
  <c r="A471" i="26" s="1"/>
  <c r="A472" i="26" s="1"/>
  <c r="A473" i="26" s="1"/>
  <c r="A474" i="26" s="1"/>
  <c r="A475" i="26" s="1"/>
  <c r="A476" i="26" s="1"/>
  <c r="A477" i="26" s="1"/>
  <c r="A478" i="26" s="1"/>
  <c r="A479" i="26" s="1"/>
  <c r="A480" i="26" s="1"/>
  <c r="A481" i="26" s="1"/>
  <c r="A482" i="26" s="1"/>
  <c r="A483" i="26" s="1"/>
  <c r="A484" i="26" s="1"/>
  <c r="A485" i="26" s="1"/>
  <c r="A486" i="26" s="1"/>
  <c r="A487" i="26" s="1"/>
  <c r="A488" i="26" s="1"/>
  <c r="A489" i="26" s="1"/>
  <c r="A490" i="26" s="1"/>
  <c r="A493" i="26" s="1"/>
  <c r="A494" i="26" s="1"/>
  <c r="A495" i="26" s="1"/>
  <c r="A498" i="26" s="1"/>
  <c r="A499" i="26" s="1"/>
  <c r="A500" i="26" s="1"/>
  <c r="A501" i="26" s="1"/>
  <c r="A502" i="26" s="1"/>
  <c r="A503" i="26" s="1"/>
  <c r="A504" i="26" s="1"/>
  <c r="A505" i="26" s="1"/>
  <c r="A506" i="26" s="1"/>
  <c r="A507" i="26" s="1"/>
  <c r="A508" i="26" s="1"/>
  <c r="A509" i="26" s="1"/>
  <c r="A512" i="26" s="1"/>
  <c r="A513" i="26" s="1"/>
  <c r="A514" i="26" s="1"/>
  <c r="A515" i="26" s="1"/>
  <c r="A516" i="26" s="1"/>
  <c r="A517" i="26" s="1"/>
  <c r="A518" i="26" s="1"/>
  <c r="A519" i="26" s="1"/>
  <c r="A520" i="26" s="1"/>
  <c r="A523" i="26" s="1"/>
  <c r="A524" i="26" s="1"/>
  <c r="A525" i="26" s="1"/>
  <c r="A526" i="26" s="1"/>
  <c r="A527" i="26" s="1"/>
  <c r="A528" i="26" s="1"/>
  <c r="A529" i="26" s="1"/>
  <c r="A530" i="26" s="1"/>
  <c r="A531" i="26" s="1"/>
  <c r="A532" i="26" s="1"/>
  <c r="A533" i="26" s="1"/>
  <c r="A536" i="26" s="1"/>
  <c r="A537" i="26" s="1"/>
  <c r="A538" i="26" s="1"/>
  <c r="A539" i="26" s="1"/>
  <c r="A540" i="26" s="1"/>
  <c r="A541" i="26" s="1"/>
  <c r="A542" i="26" s="1"/>
  <c r="A543" i="26" s="1"/>
  <c r="A544" i="26" s="1"/>
  <c r="A545" i="26" s="1"/>
  <c r="A546" i="26" s="1"/>
  <c r="A547" i="26" s="1"/>
  <c r="A550" i="26" s="1"/>
  <c r="A551" i="26" s="1"/>
  <c r="A552" i="26" s="1"/>
  <c r="A553" i="26" s="1"/>
  <c r="A554" i="26" s="1"/>
  <c r="A555" i="26" s="1"/>
  <c r="A556" i="26" s="1"/>
  <c r="A557" i="26" s="1"/>
  <c r="A560" i="26" s="1"/>
  <c r="A561" i="26" s="1"/>
  <c r="A562" i="26" s="1"/>
  <c r="A563" i="26" s="1"/>
  <c r="A564" i="26" s="1"/>
  <c r="A565" i="26" s="1"/>
  <c r="A566" i="26" s="1"/>
  <c r="A567" i="26" s="1"/>
  <c r="A568" i="26" s="1"/>
  <c r="A569" i="26" s="1"/>
  <c r="A570" i="26" s="1"/>
  <c r="A571" i="26" s="1"/>
  <c r="A572" i="26" s="1"/>
  <c r="A573" i="26" s="1"/>
  <c r="A574" i="26" s="1"/>
  <c r="A575" i="26" s="1"/>
  <c r="A576" i="26" s="1"/>
  <c r="A577" i="26" s="1"/>
  <c r="A578" i="26" s="1"/>
  <c r="A579" i="26" s="1"/>
  <c r="A580" i="26" s="1"/>
  <c r="A581" i="26" s="1"/>
  <c r="A584" i="26" s="1"/>
  <c r="A585" i="26" s="1"/>
  <c r="A586" i="26" s="1"/>
  <c r="A587" i="26" s="1"/>
  <c r="A588" i="26" s="1"/>
  <c r="A589" i="26" s="1"/>
  <c r="A590" i="26" s="1"/>
  <c r="A591" i="26" s="1"/>
  <c r="A592" i="26" s="1"/>
  <c r="A596" i="26" s="1"/>
  <c r="A597" i="26" s="1"/>
  <c r="A599" i="26" s="1"/>
  <c r="A600" i="26" s="1"/>
  <c r="A601" i="26" s="1"/>
  <c r="A602" i="26" s="1"/>
  <c r="A603" i="26" s="1"/>
  <c r="A604" i="26" s="1"/>
  <c r="A607" i="26" s="1"/>
  <c r="A608" i="26" s="1"/>
  <c r="A610" i="26" s="1"/>
  <c r="A611" i="26" s="1"/>
  <c r="A612" i="26" s="1"/>
  <c r="A613" i="26" s="1"/>
  <c r="A614" i="26" s="1"/>
  <c r="A615" i="26" s="1"/>
  <c r="A620" i="26" s="1"/>
  <c r="A623" i="26" s="1"/>
  <c r="A625" i="26" s="1"/>
  <c r="A626" i="26" s="1"/>
  <c r="A627" i="26" s="1"/>
  <c r="A628" i="26" s="1"/>
  <c r="A629" i="26" s="1"/>
  <c r="A630" i="26" s="1"/>
  <c r="A635" i="26" s="1"/>
  <c r="A638" i="26" s="1"/>
  <c r="A639" i="26" s="1"/>
  <c r="A640" i="26" s="1"/>
  <c r="A643" i="26" s="1"/>
  <c r="A644" i="26" s="1"/>
  <c r="A645" i="26" s="1"/>
  <c r="A646" i="26" s="1"/>
  <c r="A647" i="26" s="1"/>
  <c r="A648" i="26" s="1"/>
  <c r="A649" i="26" s="1"/>
  <c r="A650" i="26" s="1"/>
  <c r="A651" i="26" s="1"/>
  <c r="A652" i="26" s="1"/>
  <c r="A653" i="26" s="1"/>
  <c r="A654" i="26" s="1"/>
  <c r="A655" i="26" s="1"/>
  <c r="A656" i="26" s="1"/>
  <c r="A657" i="26" s="1"/>
  <c r="A658" i="26" s="1"/>
  <c r="A659" i="26" s="1"/>
  <c r="A660" i="26" s="1"/>
  <c r="A661" i="26" s="1"/>
  <c r="A662" i="26" s="1"/>
  <c r="A663" i="26" s="1"/>
  <c r="A664" i="26" s="1"/>
  <c r="A665" i="26" s="1"/>
  <c r="A666" i="26" s="1"/>
  <c r="A669" i="26" s="1"/>
  <c r="A670" i="26" s="1"/>
  <c r="A672" i="26" s="1"/>
  <c r="A673" i="26" s="1"/>
  <c r="A674" i="26" s="1"/>
  <c r="A675" i="26" s="1"/>
  <c r="A676" i="26" s="1"/>
  <c r="A677" i="26" s="1"/>
  <c r="A679" i="26" l="1"/>
  <c r="D6" i="12" l="1"/>
  <c r="D5" i="12"/>
  <c r="D4" i="12"/>
  <c r="E20" i="12"/>
  <c r="M55" i="26"/>
  <c r="M54" i="26"/>
  <c r="M51" i="26"/>
  <c r="M50" i="26"/>
  <c r="M49" i="26"/>
  <c r="M48" i="26"/>
  <c r="M47" i="26"/>
  <c r="M44" i="26"/>
  <c r="M43" i="26"/>
  <c r="M42" i="26"/>
  <c r="M41" i="26"/>
  <c r="M40" i="26"/>
  <c r="M39" i="26"/>
  <c r="M36" i="26"/>
  <c r="M35" i="26"/>
  <c r="M34" i="26"/>
  <c r="M31" i="26"/>
  <c r="M30" i="26"/>
  <c r="M29" i="26"/>
  <c r="M28" i="26"/>
  <c r="M27" i="26"/>
  <c r="M26" i="26"/>
  <c r="M25" i="26"/>
  <c r="M24" i="26"/>
  <c r="M23" i="26"/>
  <c r="M22" i="26"/>
  <c r="R84" i="12" l="1"/>
  <c r="K52" i="12"/>
  <c r="K53" i="12"/>
  <c r="K54" i="12"/>
  <c r="K55" i="12"/>
  <c r="K56" i="12"/>
  <c r="K57" i="12"/>
  <c r="K58" i="12"/>
  <c r="K59" i="12"/>
  <c r="K60" i="12"/>
  <c r="K61" i="12"/>
  <c r="K62" i="12"/>
  <c r="K63" i="12"/>
  <c r="K64" i="12"/>
  <c r="K65" i="12"/>
  <c r="K66" i="12"/>
  <c r="K67" i="12"/>
  <c r="K68" i="12"/>
  <c r="K69" i="12"/>
  <c r="K70" i="12"/>
  <c r="K71" i="12"/>
  <c r="K72" i="12"/>
  <c r="K73" i="12"/>
  <c r="K74" i="12"/>
  <c r="K75" i="12"/>
  <c r="K76" i="12"/>
  <c r="K77" i="12"/>
  <c r="K78" i="12"/>
  <c r="K79" i="12"/>
  <c r="K80" i="12"/>
  <c r="K81" i="12"/>
  <c r="K82" i="12"/>
  <c r="K83" i="12"/>
  <c r="F11" i="31" l="1"/>
  <c r="G42" i="12"/>
  <c r="G88" i="12" s="1"/>
  <c r="G41" i="12"/>
  <c r="G40" i="12"/>
  <c r="G86" i="12" s="1"/>
  <c r="G39" i="12"/>
  <c r="G85" i="12" s="1"/>
  <c r="G87" i="12" l="1"/>
  <c r="M38" i="12"/>
  <c r="M84" i="12" l="1"/>
  <c r="M684" i="26" l="1"/>
  <c r="M683" i="26"/>
  <c r="M682" i="26"/>
  <c r="M681" i="26"/>
  <c r="M21" i="26"/>
  <c r="R38" i="12" l="1"/>
  <c r="L4" i="12" l="1"/>
  <c r="C122" i="22" l="1"/>
  <c r="C123" i="22"/>
  <c r="C118" i="22"/>
  <c r="C119" i="22"/>
  <c r="C120" i="22"/>
  <c r="C121" i="22"/>
  <c r="C117" i="22"/>
  <c r="C116" i="22"/>
  <c r="H590" i="26" l="1"/>
  <c r="I590" i="26" s="1"/>
  <c r="H584" i="26"/>
  <c r="I584" i="26" s="1"/>
  <c r="H575" i="26"/>
  <c r="I575" i="26" s="1"/>
  <c r="H568" i="26"/>
  <c r="I568" i="26" s="1"/>
  <c r="H560" i="26"/>
  <c r="I560" i="26" s="1"/>
  <c r="H453" i="26"/>
  <c r="I453" i="26" s="1"/>
  <c r="H448" i="26"/>
  <c r="I448" i="26" s="1"/>
  <c r="H441" i="26"/>
  <c r="I441" i="26" s="1"/>
  <c r="H435" i="26"/>
  <c r="I435" i="26" s="1"/>
  <c r="H429" i="26"/>
  <c r="I429" i="26" s="1"/>
  <c r="H423" i="26"/>
  <c r="I423" i="26" s="1"/>
  <c r="H418" i="26"/>
  <c r="I418" i="26" s="1"/>
  <c r="H411" i="26"/>
  <c r="I411" i="26" s="1"/>
  <c r="H401" i="26"/>
  <c r="I401" i="26" s="1"/>
  <c r="H396" i="26"/>
  <c r="I396" i="26" s="1"/>
  <c r="H390" i="26"/>
  <c r="I390" i="26" s="1"/>
  <c r="H379" i="26"/>
  <c r="I379" i="26" s="1"/>
  <c r="H672" i="26"/>
  <c r="I672" i="26" s="1"/>
  <c r="H581" i="26"/>
  <c r="I581" i="26" s="1"/>
  <c r="H574" i="26"/>
  <c r="I574" i="26" s="1"/>
  <c r="H567" i="26"/>
  <c r="I567" i="26" s="1"/>
  <c r="H447" i="26"/>
  <c r="I447" i="26" s="1"/>
  <c r="H440" i="26"/>
  <c r="I440" i="26" s="1"/>
  <c r="H434" i="26"/>
  <c r="I434" i="26" s="1"/>
  <c r="H428" i="26"/>
  <c r="I428" i="26" s="1"/>
  <c r="H422" i="26"/>
  <c r="I422" i="26" s="1"/>
  <c r="H406" i="26"/>
  <c r="I406" i="26" s="1"/>
  <c r="H395" i="26"/>
  <c r="I395" i="26" s="1"/>
  <c r="H389" i="26"/>
  <c r="I389" i="26" s="1"/>
  <c r="H384" i="26"/>
  <c r="I384" i="26" s="1"/>
  <c r="H374" i="26"/>
  <c r="I374" i="26" s="1"/>
  <c r="H363" i="26"/>
  <c r="I363" i="26" s="1"/>
  <c r="H357" i="26"/>
  <c r="I357" i="26" s="1"/>
  <c r="H351" i="26"/>
  <c r="I351" i="26" s="1"/>
  <c r="H670" i="26"/>
  <c r="I670" i="26" s="1"/>
  <c r="H625" i="26"/>
  <c r="I625" i="26" s="1"/>
  <c r="H589" i="26"/>
  <c r="I589" i="26" s="1"/>
  <c r="H580" i="26"/>
  <c r="I580" i="26" s="1"/>
  <c r="H573" i="26"/>
  <c r="I573" i="26" s="1"/>
  <c r="H566" i="26"/>
  <c r="I566" i="26" s="1"/>
  <c r="H452" i="26"/>
  <c r="I452" i="26" s="1"/>
  <c r="H446" i="26"/>
  <c r="I446" i="26" s="1"/>
  <c r="H417" i="26"/>
  <c r="I417" i="26" s="1"/>
  <c r="H410" i="26"/>
  <c r="I410" i="26" s="1"/>
  <c r="H405" i="26"/>
  <c r="I405" i="26" s="1"/>
  <c r="H400" i="26"/>
  <c r="I400" i="26" s="1"/>
  <c r="H394" i="26"/>
  <c r="I394" i="26" s="1"/>
  <c r="H383" i="26"/>
  <c r="I383" i="26" s="1"/>
  <c r="H378" i="26"/>
  <c r="I378" i="26" s="1"/>
  <c r="H373" i="26"/>
  <c r="I373" i="26" s="1"/>
  <c r="H368" i="26"/>
  <c r="I368" i="26" s="1"/>
  <c r="H623" i="26"/>
  <c r="I623" i="26" s="1"/>
  <c r="H610" i="26"/>
  <c r="I610" i="26" s="1"/>
  <c r="H599" i="26"/>
  <c r="I599" i="26" s="1"/>
  <c r="H588" i="26"/>
  <c r="I588" i="26" s="1"/>
  <c r="H572" i="26"/>
  <c r="I572" i="26" s="1"/>
  <c r="H565" i="26"/>
  <c r="I565" i="26" s="1"/>
  <c r="H444" i="26"/>
  <c r="I444" i="26" s="1"/>
  <c r="H439" i="26"/>
  <c r="I439" i="26" s="1"/>
  <c r="H433" i="26"/>
  <c r="I433" i="26" s="1"/>
  <c r="H427" i="26"/>
  <c r="I427" i="26" s="1"/>
  <c r="H421" i="26"/>
  <c r="I421" i="26" s="1"/>
  <c r="H416" i="26"/>
  <c r="I416" i="26" s="1"/>
  <c r="H399" i="26"/>
  <c r="I399" i="26" s="1"/>
  <c r="H393" i="26"/>
  <c r="I393" i="26" s="1"/>
  <c r="H388" i="26"/>
  <c r="I388" i="26" s="1"/>
  <c r="H382" i="26"/>
  <c r="I382" i="26" s="1"/>
  <c r="H367" i="26"/>
  <c r="I367" i="26" s="1"/>
  <c r="H361" i="26"/>
  <c r="I361" i="26" s="1"/>
  <c r="H356" i="26"/>
  <c r="I356" i="26" s="1"/>
  <c r="H344" i="26"/>
  <c r="I344" i="26" s="1"/>
  <c r="H669" i="26"/>
  <c r="I669" i="26" s="1"/>
  <c r="H608" i="26"/>
  <c r="I608" i="26" s="1"/>
  <c r="H597" i="26"/>
  <c r="I597" i="26" s="1"/>
  <c r="H587" i="26"/>
  <c r="I587" i="26" s="1"/>
  <c r="H579" i="26"/>
  <c r="I579" i="26" s="1"/>
  <c r="H564" i="26"/>
  <c r="I564" i="26" s="1"/>
  <c r="H457" i="26"/>
  <c r="I457" i="26" s="1"/>
  <c r="H451" i="26"/>
  <c r="I451" i="26" s="1"/>
  <c r="H443" i="26"/>
  <c r="I443" i="26" s="1"/>
  <c r="H438" i="26"/>
  <c r="I438" i="26" s="1"/>
  <c r="H432" i="26"/>
  <c r="I432" i="26" s="1"/>
  <c r="H420" i="26"/>
  <c r="I420" i="26" s="1"/>
  <c r="H415" i="26"/>
  <c r="I415" i="26" s="1"/>
  <c r="H409" i="26"/>
  <c r="I409" i="26" s="1"/>
  <c r="H404" i="26"/>
  <c r="I404" i="26" s="1"/>
  <c r="H398" i="26"/>
  <c r="I398" i="26" s="1"/>
  <c r="H387" i="26"/>
  <c r="I387" i="26" s="1"/>
  <c r="H377" i="26"/>
  <c r="I377" i="26" s="1"/>
  <c r="H372" i="26"/>
  <c r="I372" i="26" s="1"/>
  <c r="H366" i="26"/>
  <c r="I366" i="26" s="1"/>
  <c r="H355" i="26"/>
  <c r="I355" i="26" s="1"/>
  <c r="H349" i="26"/>
  <c r="I349" i="26" s="1"/>
  <c r="H343" i="26"/>
  <c r="I343" i="26" s="1"/>
  <c r="H607" i="26"/>
  <c r="I607" i="26" s="1"/>
  <c r="H596" i="26"/>
  <c r="I596" i="26" s="1"/>
  <c r="H586" i="26"/>
  <c r="I586" i="26" s="1"/>
  <c r="H578" i="26"/>
  <c r="I578" i="26" s="1"/>
  <c r="H571" i="26"/>
  <c r="I571" i="26" s="1"/>
  <c r="H563" i="26"/>
  <c r="I563" i="26" s="1"/>
  <c r="H456" i="26"/>
  <c r="I456" i="26" s="1"/>
  <c r="H437" i="26"/>
  <c r="I437" i="26" s="1"/>
  <c r="H431" i="26"/>
  <c r="I431" i="26" s="1"/>
  <c r="H426" i="26"/>
  <c r="I426" i="26" s="1"/>
  <c r="H414" i="26"/>
  <c r="I414" i="26" s="1"/>
  <c r="H403" i="26"/>
  <c r="I403" i="26" s="1"/>
  <c r="H392" i="26"/>
  <c r="I392" i="26" s="1"/>
  <c r="H381" i="26"/>
  <c r="I381" i="26" s="1"/>
  <c r="H371" i="26"/>
  <c r="I371" i="26" s="1"/>
  <c r="H360" i="26"/>
  <c r="I360" i="26" s="1"/>
  <c r="H348" i="26"/>
  <c r="I348" i="26" s="1"/>
  <c r="H592" i="26"/>
  <c r="I592" i="26" s="1"/>
  <c r="H577" i="26"/>
  <c r="I577" i="26" s="1"/>
  <c r="H570" i="26"/>
  <c r="I570" i="26" s="1"/>
  <c r="H562" i="26"/>
  <c r="I562" i="26" s="1"/>
  <c r="H450" i="26"/>
  <c r="I450" i="26" s="1"/>
  <c r="H442" i="26"/>
  <c r="I442" i="26" s="1"/>
  <c r="H436" i="26"/>
  <c r="I436" i="26" s="1"/>
  <c r="H425" i="26"/>
  <c r="I425" i="26" s="1"/>
  <c r="H419" i="26"/>
  <c r="I419" i="26" s="1"/>
  <c r="H413" i="26"/>
  <c r="I413" i="26" s="1"/>
  <c r="H408" i="26"/>
  <c r="I408" i="26" s="1"/>
  <c r="H402" i="26"/>
  <c r="I402" i="26" s="1"/>
  <c r="H397" i="26"/>
  <c r="I397" i="26" s="1"/>
  <c r="H391" i="26"/>
  <c r="I391" i="26" s="1"/>
  <c r="H386" i="26"/>
  <c r="I386" i="26" s="1"/>
  <c r="H376" i="26"/>
  <c r="I376" i="26" s="1"/>
  <c r="H370" i="26"/>
  <c r="I370" i="26" s="1"/>
  <c r="H365" i="26"/>
  <c r="I365" i="26" s="1"/>
  <c r="H359" i="26"/>
  <c r="I359" i="26" s="1"/>
  <c r="H354" i="26"/>
  <c r="I354" i="26" s="1"/>
  <c r="H347" i="26"/>
  <c r="I347" i="26" s="1"/>
  <c r="H342" i="26"/>
  <c r="I342" i="26" s="1"/>
  <c r="H561" i="26"/>
  <c r="I561" i="26" s="1"/>
  <c r="H350" i="26"/>
  <c r="I350" i="26" s="1"/>
  <c r="H191" i="26"/>
  <c r="I191" i="26" s="1"/>
  <c r="H184" i="26"/>
  <c r="I184" i="26" s="1"/>
  <c r="H178" i="26"/>
  <c r="I178" i="26" s="1"/>
  <c r="H162" i="26"/>
  <c r="I162" i="26" s="1"/>
  <c r="H155" i="26"/>
  <c r="I155" i="26" s="1"/>
  <c r="H149" i="26"/>
  <c r="I149" i="26" s="1"/>
  <c r="H80" i="26"/>
  <c r="I80" i="26" s="1"/>
  <c r="H364" i="26"/>
  <c r="I364" i="26" s="1"/>
  <c r="H183" i="26"/>
  <c r="I183" i="26" s="1"/>
  <c r="H177" i="26"/>
  <c r="I177" i="26" s="1"/>
  <c r="H168" i="26"/>
  <c r="I168" i="26" s="1"/>
  <c r="H154" i="26"/>
  <c r="I154" i="26" s="1"/>
  <c r="H430" i="26"/>
  <c r="I430" i="26" s="1"/>
  <c r="H385" i="26"/>
  <c r="I385" i="26" s="1"/>
  <c r="H362" i="26"/>
  <c r="I362" i="26" s="1"/>
  <c r="H346" i="26"/>
  <c r="I346" i="26" s="1"/>
  <c r="H190" i="26"/>
  <c r="I190" i="26" s="1"/>
  <c r="H182" i="26"/>
  <c r="I182" i="26" s="1"/>
  <c r="H167" i="26"/>
  <c r="I167" i="26" s="1"/>
  <c r="H161" i="26"/>
  <c r="I161" i="26" s="1"/>
  <c r="H79" i="26"/>
  <c r="I79" i="26" s="1"/>
  <c r="H424" i="26"/>
  <c r="I424" i="26" s="1"/>
  <c r="H380" i="26"/>
  <c r="I380" i="26" s="1"/>
  <c r="H189" i="26"/>
  <c r="I189" i="26" s="1"/>
  <c r="H174" i="26"/>
  <c r="I174" i="26" s="1"/>
  <c r="H166" i="26"/>
  <c r="I166" i="26" s="1"/>
  <c r="H160" i="26"/>
  <c r="I160" i="26" s="1"/>
  <c r="H153" i="26"/>
  <c r="I153" i="26" s="1"/>
  <c r="H78" i="26"/>
  <c r="I78" i="26" s="1"/>
  <c r="H591" i="26"/>
  <c r="I591" i="26" s="1"/>
  <c r="H375" i="26"/>
  <c r="I375" i="26" s="1"/>
  <c r="H358" i="26"/>
  <c r="I358" i="26" s="1"/>
  <c r="H345" i="26"/>
  <c r="I345" i="26" s="1"/>
  <c r="H188" i="26"/>
  <c r="I188" i="26" s="1"/>
  <c r="H181" i="26"/>
  <c r="I181" i="26" s="1"/>
  <c r="H165" i="26"/>
  <c r="I165" i="26" s="1"/>
  <c r="H152" i="26"/>
  <c r="I152" i="26" s="1"/>
  <c r="H77" i="26"/>
  <c r="I77" i="26" s="1"/>
  <c r="H576" i="26"/>
  <c r="I576" i="26" s="1"/>
  <c r="H455" i="26"/>
  <c r="I455" i="26" s="1"/>
  <c r="H407" i="26"/>
  <c r="I407" i="26" s="1"/>
  <c r="H353" i="26"/>
  <c r="I353" i="26" s="1"/>
  <c r="H185" i="26"/>
  <c r="I185" i="26" s="1"/>
  <c r="H172" i="26"/>
  <c r="I172" i="26" s="1"/>
  <c r="H158" i="26"/>
  <c r="I158" i="26" s="1"/>
  <c r="H159" i="26"/>
  <c r="I159" i="26" s="1"/>
  <c r="H352" i="26"/>
  <c r="I352" i="26" s="1"/>
  <c r="H180" i="26"/>
  <c r="I180" i="26" s="1"/>
  <c r="H151" i="26"/>
  <c r="I151" i="26" s="1"/>
  <c r="H449" i="26"/>
  <c r="I449" i="26" s="1"/>
  <c r="H179" i="26"/>
  <c r="I179" i="26" s="1"/>
  <c r="H150" i="26"/>
  <c r="I150" i="26" s="1"/>
  <c r="H81" i="26"/>
  <c r="I81" i="26" s="1"/>
  <c r="H412" i="26"/>
  <c r="I412" i="26" s="1"/>
  <c r="H173" i="26"/>
  <c r="I173" i="26" s="1"/>
  <c r="H76" i="26"/>
  <c r="I76" i="26" s="1"/>
  <c r="H585" i="26"/>
  <c r="I585" i="26" s="1"/>
  <c r="H164" i="26"/>
  <c r="I164" i="26" s="1"/>
  <c r="H569" i="26"/>
  <c r="I569" i="26" s="1"/>
  <c r="H369" i="26"/>
  <c r="I369" i="26" s="1"/>
  <c r="H169" i="26"/>
  <c r="I169" i="26" s="1"/>
  <c r="H163" i="26"/>
  <c r="I163" i="26" s="1"/>
  <c r="H463" i="26"/>
  <c r="I463" i="26" s="1"/>
  <c r="H460" i="26"/>
  <c r="I460" i="26" s="1"/>
  <c r="H225" i="26"/>
  <c r="I225" i="26" s="1"/>
  <c r="H84" i="26"/>
  <c r="I84" i="26" s="1"/>
  <c r="H55" i="26"/>
  <c r="I55" i="26" s="1"/>
  <c r="H65" i="26"/>
  <c r="I65" i="26" s="1"/>
  <c r="H51" i="26"/>
  <c r="I51" i="26" s="1"/>
  <c r="L51" i="26" s="1"/>
  <c r="N51" i="26" s="1"/>
  <c r="S51" i="26" s="1"/>
  <c r="T51" i="26" s="1"/>
  <c r="H60" i="26"/>
  <c r="I60" i="26" s="1"/>
  <c r="H61" i="26"/>
  <c r="I61" i="26" s="1"/>
  <c r="L61" i="26" s="1"/>
  <c r="N61" i="26" s="1"/>
  <c r="S61" i="26" s="1"/>
  <c r="T61" i="26" s="1"/>
  <c r="H57" i="26"/>
  <c r="I57" i="26" s="1"/>
  <c r="H56" i="26"/>
  <c r="I56" i="26" s="1"/>
  <c r="H54" i="26"/>
  <c r="I54" i="26" s="1"/>
  <c r="H62" i="26"/>
  <c r="I62" i="26" s="1"/>
  <c r="H673" i="26"/>
  <c r="I673" i="26" s="1"/>
  <c r="H663" i="26"/>
  <c r="I663" i="26" s="1"/>
  <c r="H656" i="26"/>
  <c r="I656" i="26" s="1"/>
  <c r="H648" i="26"/>
  <c r="I648" i="26" s="1"/>
  <c r="H639" i="26"/>
  <c r="I639" i="26" s="1"/>
  <c r="H627" i="26"/>
  <c r="I627" i="26" s="1"/>
  <c r="H602" i="26"/>
  <c r="I602" i="26" s="1"/>
  <c r="H551" i="26"/>
  <c r="I551" i="26" s="1"/>
  <c r="H537" i="26"/>
  <c r="I537" i="26" s="1"/>
  <c r="H530" i="26"/>
  <c r="I530" i="26" s="1"/>
  <c r="H524" i="26"/>
  <c r="I524" i="26" s="1"/>
  <c r="H516" i="26"/>
  <c r="I516" i="26" s="1"/>
  <c r="H508" i="26"/>
  <c r="I508" i="26" s="1"/>
  <c r="H502" i="26"/>
  <c r="I502" i="26" s="1"/>
  <c r="H495" i="26"/>
  <c r="I495" i="26" s="1"/>
  <c r="H486" i="26"/>
  <c r="I486" i="26" s="1"/>
  <c r="H481" i="26"/>
  <c r="I481" i="26" s="1"/>
  <c r="H475" i="26"/>
  <c r="I475" i="26" s="1"/>
  <c r="H662" i="26"/>
  <c r="I662" i="26" s="1"/>
  <c r="H655" i="26"/>
  <c r="I655" i="26" s="1"/>
  <c r="H647" i="26"/>
  <c r="I647" i="26" s="1"/>
  <c r="H638" i="26"/>
  <c r="I638" i="26" s="1"/>
  <c r="H626" i="26"/>
  <c r="I626" i="26" s="1"/>
  <c r="H612" i="26"/>
  <c r="I612" i="26" s="1"/>
  <c r="H601" i="26"/>
  <c r="I601" i="26" s="1"/>
  <c r="H557" i="26"/>
  <c r="I557" i="26" s="1"/>
  <c r="H550" i="26"/>
  <c r="I550" i="26" s="1"/>
  <c r="H543" i="26"/>
  <c r="I543" i="26" s="1"/>
  <c r="H529" i="26"/>
  <c r="I529" i="26" s="1"/>
  <c r="H523" i="26"/>
  <c r="I523" i="26" s="1"/>
  <c r="H515" i="26"/>
  <c r="I515" i="26" s="1"/>
  <c r="H507" i="26"/>
  <c r="I507" i="26" s="1"/>
  <c r="H501" i="26"/>
  <c r="I501" i="26" s="1"/>
  <c r="H480" i="26"/>
  <c r="I480" i="26" s="1"/>
  <c r="H474" i="26"/>
  <c r="I474" i="26" s="1"/>
  <c r="H469" i="26"/>
  <c r="I469" i="26" s="1"/>
  <c r="H661" i="26"/>
  <c r="I661" i="26" s="1"/>
  <c r="H654" i="26"/>
  <c r="I654" i="26" s="1"/>
  <c r="H646" i="26"/>
  <c r="I646" i="26" s="1"/>
  <c r="H611" i="26"/>
  <c r="I611" i="26" s="1"/>
  <c r="H600" i="26"/>
  <c r="I600" i="26" s="1"/>
  <c r="H556" i="26"/>
  <c r="I556" i="26" s="1"/>
  <c r="H542" i="26"/>
  <c r="I542" i="26" s="1"/>
  <c r="H536" i="26"/>
  <c r="I536" i="26" s="1"/>
  <c r="H528" i="26"/>
  <c r="I528" i="26" s="1"/>
  <c r="H494" i="26"/>
  <c r="I494" i="26" s="1"/>
  <c r="H485" i="26"/>
  <c r="I485" i="26" s="1"/>
  <c r="H479" i="26"/>
  <c r="I479" i="26" s="1"/>
  <c r="H677" i="26"/>
  <c r="I677" i="26" s="1"/>
  <c r="H660" i="26"/>
  <c r="I660" i="26" s="1"/>
  <c r="H653" i="26"/>
  <c r="I653" i="26" s="1"/>
  <c r="H645" i="26"/>
  <c r="I645" i="26" s="1"/>
  <c r="H635" i="26"/>
  <c r="I635" i="26" s="1"/>
  <c r="H555" i="26"/>
  <c r="I555" i="26" s="1"/>
  <c r="H547" i="26"/>
  <c r="I547" i="26" s="1"/>
  <c r="H541" i="26"/>
  <c r="I541" i="26" s="1"/>
  <c r="H527" i="26"/>
  <c r="I527" i="26" s="1"/>
  <c r="H520" i="26"/>
  <c r="I520" i="26" s="1"/>
  <c r="H514" i="26"/>
  <c r="I514" i="26" s="1"/>
  <c r="H506" i="26"/>
  <c r="I506" i="26" s="1"/>
  <c r="H500" i="26"/>
  <c r="I500" i="26" s="1"/>
  <c r="H493" i="26"/>
  <c r="I493" i="26" s="1"/>
  <c r="H473" i="26"/>
  <c r="I473" i="26" s="1"/>
  <c r="H676" i="26"/>
  <c r="I676" i="26" s="1"/>
  <c r="H652" i="26"/>
  <c r="I652" i="26" s="1"/>
  <c r="H644" i="26"/>
  <c r="I644" i="26" s="1"/>
  <c r="H630" i="26"/>
  <c r="I630" i="26" s="1"/>
  <c r="H620" i="26"/>
  <c r="I620" i="26" s="1"/>
  <c r="H554" i="26"/>
  <c r="I554" i="26" s="1"/>
  <c r="H546" i="26"/>
  <c r="I546" i="26" s="1"/>
  <c r="H540" i="26"/>
  <c r="I540" i="26" s="1"/>
  <c r="H533" i="26"/>
  <c r="I533" i="26" s="1"/>
  <c r="H526" i="26"/>
  <c r="I526" i="26" s="1"/>
  <c r="H519" i="26"/>
  <c r="I519" i="26" s="1"/>
  <c r="H513" i="26"/>
  <c r="I513" i="26" s="1"/>
  <c r="H499" i="26"/>
  <c r="I499" i="26" s="1"/>
  <c r="H490" i="26"/>
  <c r="I490" i="26" s="1"/>
  <c r="H484" i="26"/>
  <c r="I484" i="26" s="1"/>
  <c r="H478" i="26"/>
  <c r="I478" i="26" s="1"/>
  <c r="H472" i="26"/>
  <c r="I472" i="26" s="1"/>
  <c r="H326" i="26"/>
  <c r="I326" i="26" s="1"/>
  <c r="H311" i="26"/>
  <c r="I311" i="26" s="1"/>
  <c r="H293" i="26"/>
  <c r="I293" i="26" s="1"/>
  <c r="H276" i="26"/>
  <c r="I276" i="26" s="1"/>
  <c r="H264" i="26"/>
  <c r="I264" i="26" s="1"/>
  <c r="H259" i="26"/>
  <c r="I259" i="26" s="1"/>
  <c r="H253" i="26"/>
  <c r="I253" i="26" s="1"/>
  <c r="H241" i="26"/>
  <c r="I241" i="26" s="1"/>
  <c r="H236" i="26"/>
  <c r="I236" i="26" s="1"/>
  <c r="H222" i="26"/>
  <c r="I222" i="26" s="1"/>
  <c r="H217" i="26"/>
  <c r="I217" i="26" s="1"/>
  <c r="H212" i="26"/>
  <c r="I212" i="26" s="1"/>
  <c r="H675" i="26"/>
  <c r="I675" i="26" s="1"/>
  <c r="H666" i="26"/>
  <c r="I666" i="26" s="1"/>
  <c r="H659" i="26"/>
  <c r="I659" i="26" s="1"/>
  <c r="H651" i="26"/>
  <c r="I651" i="26" s="1"/>
  <c r="H629" i="26"/>
  <c r="I629" i="26" s="1"/>
  <c r="H615" i="26"/>
  <c r="I615" i="26" s="1"/>
  <c r="H545" i="26"/>
  <c r="I545" i="26" s="1"/>
  <c r="H539" i="26"/>
  <c r="I539" i="26" s="1"/>
  <c r="H518" i="26"/>
  <c r="I518" i="26" s="1"/>
  <c r="H512" i="26"/>
  <c r="I512" i="26" s="1"/>
  <c r="H505" i="26"/>
  <c r="I505" i="26" s="1"/>
  <c r="H489" i="26"/>
  <c r="I489" i="26" s="1"/>
  <c r="H483" i="26"/>
  <c r="I483" i="26" s="1"/>
  <c r="H477" i="26"/>
  <c r="I477" i="26" s="1"/>
  <c r="H471" i="26"/>
  <c r="I471" i="26" s="1"/>
  <c r="H333" i="26"/>
  <c r="I333" i="26" s="1"/>
  <c r="H325" i="26"/>
  <c r="I325" i="26" s="1"/>
  <c r="H318" i="26"/>
  <c r="I318" i="26" s="1"/>
  <c r="H308" i="26"/>
  <c r="I308" i="26" s="1"/>
  <c r="H298" i="26"/>
  <c r="I298" i="26" s="1"/>
  <c r="H284" i="26"/>
  <c r="I284" i="26" s="1"/>
  <c r="H275" i="26"/>
  <c r="I275" i="26" s="1"/>
  <c r="H270" i="26"/>
  <c r="I270" i="26" s="1"/>
  <c r="H258" i="26"/>
  <c r="I258" i="26" s="1"/>
  <c r="H252" i="26"/>
  <c r="I252" i="26" s="1"/>
  <c r="H247" i="26"/>
  <c r="I247" i="26" s="1"/>
  <c r="H235" i="26"/>
  <c r="I235" i="26" s="1"/>
  <c r="H665" i="26"/>
  <c r="I665" i="26" s="1"/>
  <c r="H658" i="26"/>
  <c r="I658" i="26" s="1"/>
  <c r="H650" i="26"/>
  <c r="I650" i="26" s="1"/>
  <c r="H643" i="26"/>
  <c r="I643" i="26" s="1"/>
  <c r="H628" i="26"/>
  <c r="I628" i="26" s="1"/>
  <c r="H614" i="26"/>
  <c r="I614" i="26" s="1"/>
  <c r="H604" i="26"/>
  <c r="I604" i="26" s="1"/>
  <c r="H553" i="26"/>
  <c r="I553" i="26" s="1"/>
  <c r="H532" i="26"/>
  <c r="I532" i="26" s="1"/>
  <c r="H525" i="26"/>
  <c r="I525" i="26" s="1"/>
  <c r="H517" i="26"/>
  <c r="I517" i="26" s="1"/>
  <c r="H504" i="26"/>
  <c r="I504" i="26" s="1"/>
  <c r="H498" i="26"/>
  <c r="I498" i="26" s="1"/>
  <c r="H488" i="26"/>
  <c r="I488" i="26" s="1"/>
  <c r="H324" i="26"/>
  <c r="I324" i="26" s="1"/>
  <c r="H317" i="26"/>
  <c r="I317" i="26" s="1"/>
  <c r="H307" i="26"/>
  <c r="I307" i="26" s="1"/>
  <c r="H292" i="26"/>
  <c r="I292" i="26" s="1"/>
  <c r="H283" i="26"/>
  <c r="I283" i="26" s="1"/>
  <c r="H269" i="26"/>
  <c r="I269" i="26" s="1"/>
  <c r="H263" i="26"/>
  <c r="I263" i="26" s="1"/>
  <c r="H257" i="26"/>
  <c r="I257" i="26" s="1"/>
  <c r="H246" i="26"/>
  <c r="I246" i="26" s="1"/>
  <c r="H240" i="26"/>
  <c r="I240" i="26" s="1"/>
  <c r="H234" i="26"/>
  <c r="I234" i="26" s="1"/>
  <c r="H221" i="26"/>
  <c r="I221" i="26" s="1"/>
  <c r="H211" i="26"/>
  <c r="I211" i="26" s="1"/>
  <c r="H640" i="26"/>
  <c r="I640" i="26" s="1"/>
  <c r="H503" i="26"/>
  <c r="I503" i="26" s="1"/>
  <c r="H336" i="26"/>
  <c r="I336" i="26" s="1"/>
  <c r="H323" i="26"/>
  <c r="I323" i="26" s="1"/>
  <c r="H314" i="26"/>
  <c r="I314" i="26" s="1"/>
  <c r="H295" i="26"/>
  <c r="I295" i="26" s="1"/>
  <c r="H282" i="26"/>
  <c r="I282" i="26" s="1"/>
  <c r="H272" i="26"/>
  <c r="I272" i="26" s="1"/>
  <c r="H261" i="26"/>
  <c r="I261" i="26" s="1"/>
  <c r="H254" i="26"/>
  <c r="I254" i="26" s="1"/>
  <c r="H243" i="26"/>
  <c r="I243" i="26" s="1"/>
  <c r="H233" i="26"/>
  <c r="I233" i="26" s="1"/>
  <c r="H219" i="26"/>
  <c r="I219" i="26" s="1"/>
  <c r="H205" i="26"/>
  <c r="I205" i="26" s="1"/>
  <c r="H132" i="26"/>
  <c r="I132" i="26" s="1"/>
  <c r="H122" i="26"/>
  <c r="I122" i="26" s="1"/>
  <c r="H112" i="26"/>
  <c r="I112" i="26" s="1"/>
  <c r="H104" i="26"/>
  <c r="I104" i="26" s="1"/>
  <c r="H93" i="26"/>
  <c r="I93" i="26" s="1"/>
  <c r="H552" i="26"/>
  <c r="I552" i="26" s="1"/>
  <c r="H334" i="26"/>
  <c r="I334" i="26" s="1"/>
  <c r="H304" i="26"/>
  <c r="I304" i="26" s="1"/>
  <c r="H271" i="26"/>
  <c r="I271" i="26" s="1"/>
  <c r="H251" i="26"/>
  <c r="I251" i="26" s="1"/>
  <c r="H232" i="26"/>
  <c r="I232" i="26" s="1"/>
  <c r="H218" i="26"/>
  <c r="I218" i="26" s="1"/>
  <c r="H204" i="26"/>
  <c r="I204" i="26" s="1"/>
  <c r="H199" i="26"/>
  <c r="I199" i="26" s="1"/>
  <c r="H144" i="26"/>
  <c r="I144" i="26" s="1"/>
  <c r="H137" i="26"/>
  <c r="I137" i="26" s="1"/>
  <c r="H119" i="26"/>
  <c r="I119" i="26" s="1"/>
  <c r="H103" i="26"/>
  <c r="I103" i="26" s="1"/>
  <c r="H98" i="26"/>
  <c r="I98" i="26" s="1"/>
  <c r="H92" i="26"/>
  <c r="I92" i="26" s="1"/>
  <c r="H72" i="26"/>
  <c r="I72" i="26" s="1"/>
  <c r="H613" i="26"/>
  <c r="I613" i="26" s="1"/>
  <c r="H544" i="26"/>
  <c r="I544" i="26" s="1"/>
  <c r="H487" i="26"/>
  <c r="I487" i="26" s="1"/>
  <c r="H332" i="26"/>
  <c r="I332" i="26" s="1"/>
  <c r="H322" i="26"/>
  <c r="I322" i="26" s="1"/>
  <c r="H294" i="26"/>
  <c r="I294" i="26" s="1"/>
  <c r="H281" i="26"/>
  <c r="I281" i="26" s="1"/>
  <c r="H260" i="26"/>
  <c r="I260" i="26" s="1"/>
  <c r="H242" i="26"/>
  <c r="I242" i="26" s="1"/>
  <c r="H210" i="26"/>
  <c r="I210" i="26" s="1"/>
  <c r="H198" i="26"/>
  <c r="I198" i="26" s="1"/>
  <c r="H136" i="26"/>
  <c r="I136" i="26" s="1"/>
  <c r="H131" i="26"/>
  <c r="I131" i="26" s="1"/>
  <c r="H118" i="26"/>
  <c r="I118" i="26" s="1"/>
  <c r="H111" i="26"/>
  <c r="I111" i="26" s="1"/>
  <c r="H97" i="26"/>
  <c r="I97" i="26" s="1"/>
  <c r="H91" i="26"/>
  <c r="I91" i="26" s="1"/>
  <c r="H71" i="26"/>
  <c r="I71" i="26" s="1"/>
  <c r="H603" i="26"/>
  <c r="I603" i="26" s="1"/>
  <c r="H538" i="26"/>
  <c r="I538" i="26" s="1"/>
  <c r="H482" i="26"/>
  <c r="I482" i="26" s="1"/>
  <c r="H329" i="26"/>
  <c r="I329" i="26" s="1"/>
  <c r="H321" i="26"/>
  <c r="I321" i="26" s="1"/>
  <c r="H301" i="26"/>
  <c r="I301" i="26" s="1"/>
  <c r="H289" i="26"/>
  <c r="I289" i="26" s="1"/>
  <c r="H280" i="26"/>
  <c r="I280" i="26" s="1"/>
  <c r="H268" i="26"/>
  <c r="I268" i="26" s="1"/>
  <c r="H250" i="26"/>
  <c r="I250" i="26" s="1"/>
  <c r="H239" i="26"/>
  <c r="I239" i="26" s="1"/>
  <c r="H231" i="26"/>
  <c r="I231" i="26" s="1"/>
  <c r="H216" i="26"/>
  <c r="I216" i="26" s="1"/>
  <c r="H209" i="26"/>
  <c r="I209" i="26" s="1"/>
  <c r="H203" i="26"/>
  <c r="I203" i="26" s="1"/>
  <c r="H143" i="26"/>
  <c r="I143" i="26" s="1"/>
  <c r="H128" i="26"/>
  <c r="I128" i="26" s="1"/>
  <c r="H110" i="26"/>
  <c r="I110" i="26" s="1"/>
  <c r="H102" i="26"/>
  <c r="I102" i="26" s="1"/>
  <c r="H96" i="26"/>
  <c r="I96" i="26" s="1"/>
  <c r="H674" i="26"/>
  <c r="I674" i="26" s="1"/>
  <c r="H531" i="26"/>
  <c r="I531" i="26" s="1"/>
  <c r="H476" i="26"/>
  <c r="I476" i="26" s="1"/>
  <c r="H328" i="26"/>
  <c r="I328" i="26" s="1"/>
  <c r="H300" i="26"/>
  <c r="I300" i="26" s="1"/>
  <c r="H277" i="26"/>
  <c r="I277" i="26" s="1"/>
  <c r="H267" i="26"/>
  <c r="I267" i="26" s="1"/>
  <c r="H249" i="26"/>
  <c r="I249" i="26" s="1"/>
  <c r="H215" i="26"/>
  <c r="I215" i="26" s="1"/>
  <c r="H202" i="26"/>
  <c r="I202" i="26" s="1"/>
  <c r="H197" i="26"/>
  <c r="I197" i="26" s="1"/>
  <c r="H135" i="26"/>
  <c r="I135" i="26" s="1"/>
  <c r="H127" i="26"/>
  <c r="I127" i="26" s="1"/>
  <c r="H117" i="26"/>
  <c r="I117" i="26" s="1"/>
  <c r="H101" i="26"/>
  <c r="I101" i="26" s="1"/>
  <c r="H90" i="26"/>
  <c r="I90" i="26" s="1"/>
  <c r="H70" i="26"/>
  <c r="I70" i="26" s="1"/>
  <c r="H657" i="26"/>
  <c r="I657" i="26" s="1"/>
  <c r="H327" i="26"/>
  <c r="I327" i="26" s="1"/>
  <c r="H315" i="26"/>
  <c r="I315" i="26" s="1"/>
  <c r="H297" i="26"/>
  <c r="I297" i="26" s="1"/>
  <c r="H273" i="26"/>
  <c r="I273" i="26" s="1"/>
  <c r="H265" i="26"/>
  <c r="I265" i="26" s="1"/>
  <c r="H255" i="26"/>
  <c r="I255" i="26" s="1"/>
  <c r="H245" i="26"/>
  <c r="I245" i="26" s="1"/>
  <c r="H237" i="26"/>
  <c r="I237" i="26" s="1"/>
  <c r="H207" i="26"/>
  <c r="I207" i="26" s="1"/>
  <c r="H201" i="26"/>
  <c r="I201" i="26" s="1"/>
  <c r="H195" i="26"/>
  <c r="I195" i="26" s="1"/>
  <c r="H141" i="26"/>
  <c r="I141" i="26" s="1"/>
  <c r="H133" i="26"/>
  <c r="I133" i="26" s="1"/>
  <c r="H124" i="26"/>
  <c r="I124" i="26" s="1"/>
  <c r="H106" i="26"/>
  <c r="I106" i="26" s="1"/>
  <c r="H94" i="26"/>
  <c r="I94" i="26" s="1"/>
  <c r="H299" i="26"/>
  <c r="I299" i="26" s="1"/>
  <c r="H256" i="26"/>
  <c r="I256" i="26" s="1"/>
  <c r="H214" i="26"/>
  <c r="I214" i="26" s="1"/>
  <c r="H95" i="26"/>
  <c r="I95" i="26" s="1"/>
  <c r="H509" i="26"/>
  <c r="I509" i="26" s="1"/>
  <c r="H296" i="26"/>
  <c r="I296" i="26" s="1"/>
  <c r="H213" i="26"/>
  <c r="I213" i="26" s="1"/>
  <c r="H123" i="26"/>
  <c r="I123" i="26" s="1"/>
  <c r="H470" i="26"/>
  <c r="I470" i="26" s="1"/>
  <c r="H338" i="26"/>
  <c r="I338" i="26" s="1"/>
  <c r="H288" i="26"/>
  <c r="I288" i="26" s="1"/>
  <c r="H248" i="26"/>
  <c r="I248" i="26" s="1"/>
  <c r="H208" i="26"/>
  <c r="I208" i="26" s="1"/>
  <c r="H116" i="26"/>
  <c r="I116" i="26" s="1"/>
  <c r="H337" i="26"/>
  <c r="I337" i="26" s="1"/>
  <c r="H285" i="26"/>
  <c r="I285" i="26" s="1"/>
  <c r="H244" i="26"/>
  <c r="I244" i="26" s="1"/>
  <c r="H206" i="26"/>
  <c r="I206" i="26" s="1"/>
  <c r="H113" i="26"/>
  <c r="I113" i="26" s="1"/>
  <c r="H664" i="26"/>
  <c r="I664" i="26" s="1"/>
  <c r="H274" i="26"/>
  <c r="I274" i="26" s="1"/>
  <c r="H238" i="26"/>
  <c r="I238" i="26" s="1"/>
  <c r="H142" i="26"/>
  <c r="I142" i="26" s="1"/>
  <c r="H107" i="26"/>
  <c r="I107" i="26" s="1"/>
  <c r="H316" i="26"/>
  <c r="I316" i="26" s="1"/>
  <c r="H266" i="26"/>
  <c r="I266" i="26" s="1"/>
  <c r="H196" i="26"/>
  <c r="I196" i="26" s="1"/>
  <c r="H134" i="26"/>
  <c r="I134" i="26" s="1"/>
  <c r="H100" i="26"/>
  <c r="I100" i="26" s="1"/>
  <c r="H649" i="26"/>
  <c r="I649" i="26" s="1"/>
  <c r="H105" i="26"/>
  <c r="I105" i="26" s="1"/>
  <c r="H220" i="26"/>
  <c r="I220" i="26" s="1"/>
  <c r="H99" i="26"/>
  <c r="I99" i="26" s="1"/>
  <c r="H200" i="26"/>
  <c r="I200" i="26" s="1"/>
  <c r="H73" i="26"/>
  <c r="I73" i="26" s="1"/>
  <c r="H194" i="26"/>
  <c r="I194" i="26" s="1"/>
  <c r="H262" i="26"/>
  <c r="I262" i="26" s="1"/>
  <c r="H138" i="26"/>
  <c r="I138" i="26" s="1"/>
  <c r="H43" i="26"/>
  <c r="I43" i="26" s="1"/>
  <c r="H31" i="26"/>
  <c r="I31" i="26" s="1"/>
  <c r="H23" i="26"/>
  <c r="I23" i="26" s="1"/>
  <c r="L23" i="26" s="1"/>
  <c r="N23" i="26" s="1"/>
  <c r="S23" i="26" s="1"/>
  <c r="T23" i="26" s="1"/>
  <c r="H42" i="26"/>
  <c r="I42" i="26" s="1"/>
  <c r="L42" i="26" s="1"/>
  <c r="N42" i="26" s="1"/>
  <c r="S42" i="26" s="1"/>
  <c r="T42" i="26" s="1"/>
  <c r="H30" i="26"/>
  <c r="I30" i="26" s="1"/>
  <c r="L30" i="26" s="1"/>
  <c r="N30" i="26" s="1"/>
  <c r="S30" i="26" s="1"/>
  <c r="T30" i="26" s="1"/>
  <c r="H22" i="26"/>
  <c r="I22" i="26" s="1"/>
  <c r="L22" i="26" s="1"/>
  <c r="N22" i="26" s="1"/>
  <c r="S22" i="26" s="1"/>
  <c r="T22" i="26" s="1"/>
  <c r="H41" i="26"/>
  <c r="I41" i="26" s="1"/>
  <c r="L41" i="26" s="1"/>
  <c r="N41" i="26" s="1"/>
  <c r="S41" i="26" s="1"/>
  <c r="T41" i="26" s="1"/>
  <c r="H29" i="26"/>
  <c r="I29" i="26" s="1"/>
  <c r="L29" i="26" s="1"/>
  <c r="N29" i="26" s="1"/>
  <c r="S29" i="26" s="1"/>
  <c r="T29" i="26" s="1"/>
  <c r="L62" i="26"/>
  <c r="N62" i="26" s="1"/>
  <c r="S62" i="26" s="1"/>
  <c r="T62" i="26" s="1"/>
  <c r="H50" i="26"/>
  <c r="I50" i="26" s="1"/>
  <c r="L50" i="26" s="1"/>
  <c r="N50" i="26" s="1"/>
  <c r="S50" i="26" s="1"/>
  <c r="T50" i="26" s="1"/>
  <c r="H40" i="26"/>
  <c r="I40" i="26" s="1"/>
  <c r="L40" i="26" s="1"/>
  <c r="N40" i="26" s="1"/>
  <c r="S40" i="26" s="1"/>
  <c r="T40" i="26" s="1"/>
  <c r="H28" i="26"/>
  <c r="I28" i="26" s="1"/>
  <c r="L28" i="26" s="1"/>
  <c r="N28" i="26" s="1"/>
  <c r="S28" i="26" s="1"/>
  <c r="T28" i="26" s="1"/>
  <c r="H49" i="26"/>
  <c r="I49" i="26" s="1"/>
  <c r="L49" i="26" s="1"/>
  <c r="N49" i="26" s="1"/>
  <c r="S49" i="26" s="1"/>
  <c r="T49" i="26" s="1"/>
  <c r="H39" i="26"/>
  <c r="I39" i="26" s="1"/>
  <c r="H27" i="26"/>
  <c r="I27" i="26" s="1"/>
  <c r="L60" i="26"/>
  <c r="N60" i="26" s="1"/>
  <c r="S60" i="26" s="1"/>
  <c r="T60" i="26" s="1"/>
  <c r="H48" i="26"/>
  <c r="I48" i="26" s="1"/>
  <c r="L48" i="26" s="1"/>
  <c r="N48" i="26" s="1"/>
  <c r="S48" i="26" s="1"/>
  <c r="T48" i="26" s="1"/>
  <c r="H36" i="26"/>
  <c r="I36" i="26" s="1"/>
  <c r="H26" i="26"/>
  <c r="I26" i="26" s="1"/>
  <c r="L26" i="26" s="1"/>
  <c r="N26" i="26" s="1"/>
  <c r="S26" i="26" s="1"/>
  <c r="T26" i="26" s="1"/>
  <c r="L56" i="26"/>
  <c r="N56" i="26" s="1"/>
  <c r="S56" i="26" s="1"/>
  <c r="T56" i="26" s="1"/>
  <c r="H44" i="26"/>
  <c r="I44" i="26" s="1"/>
  <c r="H34" i="26"/>
  <c r="I34" i="26" s="1"/>
  <c r="H24" i="26"/>
  <c r="I24" i="26" s="1"/>
  <c r="L24" i="26" s="1"/>
  <c r="N24" i="26" s="1"/>
  <c r="S24" i="26" s="1"/>
  <c r="T24" i="26" s="1"/>
  <c r="H47" i="26"/>
  <c r="I47" i="26" s="1"/>
  <c r="L47" i="26" s="1"/>
  <c r="N47" i="26" s="1"/>
  <c r="S47" i="26" s="1"/>
  <c r="T47" i="26" s="1"/>
  <c r="H35" i="26"/>
  <c r="I35" i="26" s="1"/>
  <c r="H25" i="26"/>
  <c r="I25" i="26" s="1"/>
  <c r="L25" i="26" s="1"/>
  <c r="N25" i="26" s="1"/>
  <c r="S25" i="26" s="1"/>
  <c r="T25" i="26" s="1"/>
  <c r="L57" i="26"/>
  <c r="N57" i="26" s="1"/>
  <c r="S57" i="26" s="1"/>
  <c r="T57" i="26" s="1"/>
  <c r="H21" i="26"/>
  <c r="I21" i="26" s="1"/>
  <c r="L21" i="26" s="1"/>
  <c r="P248" i="26" l="1"/>
  <c r="L248" i="26"/>
  <c r="N248" i="26" s="1"/>
  <c r="S248" i="26" s="1"/>
  <c r="T248" i="26" s="1"/>
  <c r="L131" i="26"/>
  <c r="N131" i="26" s="1"/>
  <c r="P131" i="26"/>
  <c r="L243" i="26"/>
  <c r="N243" i="26" s="1"/>
  <c r="P243" i="26"/>
  <c r="L276" i="26"/>
  <c r="N276" i="26" s="1"/>
  <c r="P276" i="26"/>
  <c r="L654" i="26"/>
  <c r="N654" i="26" s="1"/>
  <c r="P654" i="26"/>
  <c r="L610" i="26"/>
  <c r="N610" i="26" s="1"/>
  <c r="P610" i="26"/>
  <c r="L581" i="26"/>
  <c r="N581" i="26" s="1"/>
  <c r="P581" i="26"/>
  <c r="L138" i="26"/>
  <c r="N138" i="26" s="1"/>
  <c r="P138" i="26"/>
  <c r="L99" i="26"/>
  <c r="N99" i="26" s="1"/>
  <c r="P99" i="26"/>
  <c r="L266" i="26"/>
  <c r="N266" i="26" s="1"/>
  <c r="P266" i="26"/>
  <c r="P664" i="26"/>
  <c r="L664" i="26"/>
  <c r="N664" i="26" s="1"/>
  <c r="S664" i="26" s="1"/>
  <c r="T664" i="26" s="1"/>
  <c r="L285" i="26"/>
  <c r="N285" i="26" s="1"/>
  <c r="P285" i="26"/>
  <c r="P288" i="26"/>
  <c r="L288" i="26"/>
  <c r="N288" i="26" s="1"/>
  <c r="P296" i="26"/>
  <c r="L296" i="26"/>
  <c r="N296" i="26" s="1"/>
  <c r="L124" i="26"/>
  <c r="N124" i="26" s="1"/>
  <c r="P124" i="26"/>
  <c r="L255" i="26"/>
  <c r="N255" i="26" s="1"/>
  <c r="P255" i="26"/>
  <c r="L202" i="26"/>
  <c r="N202" i="26" s="1"/>
  <c r="P202" i="26"/>
  <c r="L531" i="26"/>
  <c r="N531" i="26" s="1"/>
  <c r="P531" i="26"/>
  <c r="L96" i="26"/>
  <c r="N96" i="26" s="1"/>
  <c r="P96" i="26"/>
  <c r="L231" i="26"/>
  <c r="N231" i="26" s="1"/>
  <c r="P231" i="26"/>
  <c r="L329" i="26"/>
  <c r="N329" i="26" s="1"/>
  <c r="P329" i="26"/>
  <c r="L136" i="26"/>
  <c r="N136" i="26" s="1"/>
  <c r="P136" i="26"/>
  <c r="L332" i="26"/>
  <c r="N332" i="26" s="1"/>
  <c r="P332" i="26"/>
  <c r="L137" i="26"/>
  <c r="N137" i="26" s="1"/>
  <c r="P137" i="26"/>
  <c r="P304" i="26"/>
  <c r="L304" i="26"/>
  <c r="N304" i="26" s="1"/>
  <c r="P104" i="26"/>
  <c r="L104" i="26"/>
  <c r="N104" i="26" s="1"/>
  <c r="L254" i="26"/>
  <c r="N254" i="26" s="1"/>
  <c r="P254" i="26"/>
  <c r="P503" i="26"/>
  <c r="L503" i="26"/>
  <c r="N503" i="26" s="1"/>
  <c r="L257" i="26"/>
  <c r="N257" i="26" s="1"/>
  <c r="P257" i="26"/>
  <c r="P488" i="26"/>
  <c r="L488" i="26"/>
  <c r="N488" i="26" s="1"/>
  <c r="L275" i="26"/>
  <c r="N275" i="26" s="1"/>
  <c r="P275" i="26"/>
  <c r="L477" i="26"/>
  <c r="N477" i="26" s="1"/>
  <c r="P477" i="26"/>
  <c r="P217" i="26"/>
  <c r="L217" i="26"/>
  <c r="N217" i="26" s="1"/>
  <c r="P293" i="26"/>
  <c r="L293" i="26"/>
  <c r="N293" i="26" s="1"/>
  <c r="L513" i="26"/>
  <c r="N513" i="26" s="1"/>
  <c r="P513" i="26"/>
  <c r="P527" i="26"/>
  <c r="L527" i="26"/>
  <c r="N527" i="26" s="1"/>
  <c r="P528" i="26"/>
  <c r="L528" i="26"/>
  <c r="N528" i="26" s="1"/>
  <c r="P661" i="26"/>
  <c r="L661" i="26"/>
  <c r="N661" i="26" s="1"/>
  <c r="P474" i="26"/>
  <c r="L474" i="26"/>
  <c r="N474" i="26" s="1"/>
  <c r="P550" i="26"/>
  <c r="L550" i="26"/>
  <c r="N550" i="26" s="1"/>
  <c r="L662" i="26"/>
  <c r="N662" i="26" s="1"/>
  <c r="P662" i="26"/>
  <c r="L486" i="26"/>
  <c r="N486" i="26" s="1"/>
  <c r="P486" i="26"/>
  <c r="L551" i="26"/>
  <c r="N551" i="26" s="1"/>
  <c r="P551" i="26"/>
  <c r="P412" i="26"/>
  <c r="L412" i="26"/>
  <c r="N412" i="26" s="1"/>
  <c r="S412" i="26" s="1"/>
  <c r="T412" i="26" s="1"/>
  <c r="L172" i="26"/>
  <c r="N172" i="26" s="1"/>
  <c r="P172" i="26"/>
  <c r="P358" i="26"/>
  <c r="L358" i="26"/>
  <c r="N358" i="26" s="1"/>
  <c r="P189" i="26"/>
  <c r="L189" i="26"/>
  <c r="N189" i="26" s="1"/>
  <c r="S189" i="26" s="1"/>
  <c r="T189" i="26" s="1"/>
  <c r="P362" i="26"/>
  <c r="L362" i="26"/>
  <c r="N362" i="26" s="1"/>
  <c r="L350" i="26"/>
  <c r="N350" i="26" s="1"/>
  <c r="P350" i="26"/>
  <c r="L376" i="26"/>
  <c r="N376" i="26" s="1"/>
  <c r="P376" i="26"/>
  <c r="L425" i="26"/>
  <c r="N425" i="26" s="1"/>
  <c r="P425" i="26"/>
  <c r="L381" i="26"/>
  <c r="N381" i="26" s="1"/>
  <c r="P381" i="26"/>
  <c r="P563" i="26"/>
  <c r="L563" i="26"/>
  <c r="N563" i="26" s="1"/>
  <c r="L387" i="26"/>
  <c r="N387" i="26" s="1"/>
  <c r="P387" i="26"/>
  <c r="P443" i="26"/>
  <c r="L443" i="26"/>
  <c r="N443" i="26" s="1"/>
  <c r="L669" i="26"/>
  <c r="N669" i="26" s="1"/>
  <c r="P669" i="26"/>
  <c r="P367" i="26"/>
  <c r="L367" i="26"/>
  <c r="N367" i="26" s="1"/>
  <c r="S367" i="26" s="1"/>
  <c r="T367" i="26" s="1"/>
  <c r="L433" i="26"/>
  <c r="N433" i="26" s="1"/>
  <c r="P433" i="26"/>
  <c r="P623" i="26"/>
  <c r="L623" i="26"/>
  <c r="N623" i="26" s="1"/>
  <c r="P405" i="26"/>
  <c r="L405" i="26"/>
  <c r="N405" i="26" s="1"/>
  <c r="L589" i="26"/>
  <c r="N589" i="26" s="1"/>
  <c r="P589" i="26"/>
  <c r="L351" i="26"/>
  <c r="N351" i="26" s="1"/>
  <c r="P351" i="26"/>
  <c r="L422" i="26"/>
  <c r="N422" i="26" s="1"/>
  <c r="P422" i="26"/>
  <c r="L672" i="26"/>
  <c r="N672" i="26" s="1"/>
  <c r="P672" i="26"/>
  <c r="P423" i="26"/>
  <c r="L423" i="26"/>
  <c r="N423" i="26" s="1"/>
  <c r="L575" i="26"/>
  <c r="N575" i="26" s="1"/>
  <c r="P575" i="26"/>
  <c r="P213" i="26"/>
  <c r="L213" i="26"/>
  <c r="N213" i="26" s="1"/>
  <c r="P216" i="26"/>
  <c r="L216" i="26"/>
  <c r="N216" i="26" s="1"/>
  <c r="P93" i="26"/>
  <c r="L93" i="26"/>
  <c r="N93" i="26" s="1"/>
  <c r="L545" i="26"/>
  <c r="N545" i="26" s="1"/>
  <c r="P545" i="26"/>
  <c r="L469" i="26"/>
  <c r="N469" i="26" s="1"/>
  <c r="P469" i="26"/>
  <c r="P346" i="26"/>
  <c r="L346" i="26"/>
  <c r="N346" i="26" s="1"/>
  <c r="P370" i="26"/>
  <c r="L370" i="26"/>
  <c r="N370" i="26" s="1"/>
  <c r="L438" i="26"/>
  <c r="N438" i="26" s="1"/>
  <c r="P438" i="26"/>
  <c r="L580" i="26"/>
  <c r="N580" i="26" s="1"/>
  <c r="P580" i="26"/>
  <c r="P220" i="26"/>
  <c r="L220" i="26"/>
  <c r="N220" i="26" s="1"/>
  <c r="P316" i="26"/>
  <c r="L316" i="26"/>
  <c r="N316" i="26" s="1"/>
  <c r="L337" i="26"/>
  <c r="N337" i="26" s="1"/>
  <c r="P337" i="26"/>
  <c r="L338" i="26"/>
  <c r="N338" i="26" s="1"/>
  <c r="P338" i="26"/>
  <c r="L509" i="26"/>
  <c r="N509" i="26" s="1"/>
  <c r="P509" i="26"/>
  <c r="P133" i="26"/>
  <c r="L133" i="26"/>
  <c r="N133" i="26" s="1"/>
  <c r="P265" i="26"/>
  <c r="L265" i="26"/>
  <c r="N265" i="26" s="1"/>
  <c r="P70" i="26"/>
  <c r="L70" i="26"/>
  <c r="N70" i="26" s="1"/>
  <c r="L215" i="26"/>
  <c r="N215" i="26" s="1"/>
  <c r="P215" i="26"/>
  <c r="L102" i="26"/>
  <c r="N102" i="26" s="1"/>
  <c r="P102" i="26"/>
  <c r="L239" i="26"/>
  <c r="N239" i="26" s="1"/>
  <c r="P239" i="26"/>
  <c r="P482" i="26"/>
  <c r="L482" i="26"/>
  <c r="N482" i="26" s="1"/>
  <c r="P198" i="26"/>
  <c r="L198" i="26"/>
  <c r="N198" i="26" s="1"/>
  <c r="P487" i="26"/>
  <c r="L487" i="26"/>
  <c r="N487" i="26" s="1"/>
  <c r="L144" i="26"/>
  <c r="N144" i="26" s="1"/>
  <c r="P144" i="26"/>
  <c r="P334" i="26"/>
  <c r="L334" i="26"/>
  <c r="N334" i="26" s="1"/>
  <c r="L112" i="26"/>
  <c r="N112" i="26" s="1"/>
  <c r="P112" i="26"/>
  <c r="P261" i="26"/>
  <c r="L261" i="26"/>
  <c r="N261" i="26" s="1"/>
  <c r="P640" i="26"/>
  <c r="L640" i="26"/>
  <c r="N640" i="26" s="1"/>
  <c r="L263" i="26"/>
  <c r="N263" i="26" s="1"/>
  <c r="P263" i="26"/>
  <c r="L498" i="26"/>
  <c r="N498" i="26" s="1"/>
  <c r="P498" i="26"/>
  <c r="L284" i="26"/>
  <c r="N284" i="26" s="1"/>
  <c r="P284" i="26"/>
  <c r="L483" i="26"/>
  <c r="N483" i="26" s="1"/>
  <c r="P483" i="26"/>
  <c r="L222" i="26"/>
  <c r="N222" i="26" s="1"/>
  <c r="P222" i="26"/>
  <c r="P311" i="26"/>
  <c r="L311" i="26"/>
  <c r="N311" i="26" s="1"/>
  <c r="L519" i="26"/>
  <c r="N519" i="26" s="1"/>
  <c r="P519" i="26"/>
  <c r="P644" i="26"/>
  <c r="L644" i="26"/>
  <c r="N644" i="26" s="1"/>
  <c r="L541" i="26"/>
  <c r="N541" i="26" s="1"/>
  <c r="P541" i="26"/>
  <c r="L536" i="26"/>
  <c r="N536" i="26" s="1"/>
  <c r="P536" i="26"/>
  <c r="L480" i="26"/>
  <c r="N480" i="26" s="1"/>
  <c r="P480" i="26"/>
  <c r="P557" i="26"/>
  <c r="L557" i="26"/>
  <c r="N557" i="26" s="1"/>
  <c r="P495" i="26"/>
  <c r="L495" i="26"/>
  <c r="N495" i="26" s="1"/>
  <c r="P84" i="26"/>
  <c r="L84" i="26"/>
  <c r="N84" i="26" s="1"/>
  <c r="L81" i="26"/>
  <c r="N81" i="26" s="1"/>
  <c r="P81" i="26"/>
  <c r="L151" i="26"/>
  <c r="N151" i="26" s="1"/>
  <c r="P151" i="26"/>
  <c r="L352" i="26"/>
  <c r="N352" i="26" s="1"/>
  <c r="P352" i="26"/>
  <c r="L185" i="26"/>
  <c r="N185" i="26" s="1"/>
  <c r="P185" i="26"/>
  <c r="P375" i="26"/>
  <c r="L375" i="26"/>
  <c r="N375" i="26" s="1"/>
  <c r="P380" i="26"/>
  <c r="L380" i="26"/>
  <c r="N380" i="26" s="1"/>
  <c r="L385" i="26"/>
  <c r="N385" i="26" s="1"/>
  <c r="P385" i="26"/>
  <c r="L80" i="26"/>
  <c r="N80" i="26" s="1"/>
  <c r="P80" i="26"/>
  <c r="L561" i="26"/>
  <c r="N561" i="26" s="1"/>
  <c r="P561" i="26"/>
  <c r="L386" i="26"/>
  <c r="N386" i="26" s="1"/>
  <c r="P386" i="26"/>
  <c r="L436" i="26"/>
  <c r="N436" i="26" s="1"/>
  <c r="P436" i="26"/>
  <c r="P392" i="26"/>
  <c r="L392" i="26"/>
  <c r="N392" i="26" s="1"/>
  <c r="L571" i="26"/>
  <c r="N571" i="26" s="1"/>
  <c r="P571" i="26"/>
  <c r="P398" i="26"/>
  <c r="L398" i="26"/>
  <c r="N398" i="26" s="1"/>
  <c r="L451" i="26"/>
  <c r="N451" i="26" s="1"/>
  <c r="P451" i="26"/>
  <c r="L382" i="26"/>
  <c r="N382" i="26" s="1"/>
  <c r="P382" i="26"/>
  <c r="P439" i="26"/>
  <c r="L439" i="26"/>
  <c r="N439" i="26" s="1"/>
  <c r="S439" i="26" s="1"/>
  <c r="T439" i="26" s="1"/>
  <c r="L410" i="26"/>
  <c r="N410" i="26" s="1"/>
  <c r="P410" i="26"/>
  <c r="L625" i="26"/>
  <c r="N625" i="26" s="1"/>
  <c r="P625" i="26"/>
  <c r="L357" i="26"/>
  <c r="N357" i="26" s="1"/>
  <c r="P357" i="26"/>
  <c r="P428" i="26"/>
  <c r="L428" i="26"/>
  <c r="N428" i="26" s="1"/>
  <c r="L429" i="26"/>
  <c r="N429" i="26" s="1"/>
  <c r="P429" i="26"/>
  <c r="P584" i="26"/>
  <c r="L584" i="26"/>
  <c r="N584" i="26" s="1"/>
  <c r="L274" i="26"/>
  <c r="N274" i="26" s="1"/>
  <c r="P274" i="26"/>
  <c r="L299" i="26"/>
  <c r="N299" i="26" s="1"/>
  <c r="P299" i="26"/>
  <c r="L476" i="26"/>
  <c r="N476" i="26" s="1"/>
  <c r="P476" i="26"/>
  <c r="L322" i="26"/>
  <c r="N322" i="26" s="1"/>
  <c r="P322" i="26"/>
  <c r="L336" i="26"/>
  <c r="N336" i="26" s="1"/>
  <c r="P336" i="26"/>
  <c r="P270" i="26"/>
  <c r="L270" i="26"/>
  <c r="N270" i="26" s="1"/>
  <c r="S270" i="26" s="1"/>
  <c r="T270" i="26" s="1"/>
  <c r="P499" i="26"/>
  <c r="L499" i="26"/>
  <c r="N499" i="26" s="1"/>
  <c r="P520" i="26"/>
  <c r="L520" i="26"/>
  <c r="N520" i="26" s="1"/>
  <c r="P655" i="26"/>
  <c r="L655" i="26"/>
  <c r="N655" i="26" s="1"/>
  <c r="P174" i="26"/>
  <c r="L174" i="26"/>
  <c r="N174" i="26" s="1"/>
  <c r="S174" i="26" s="1"/>
  <c r="T174" i="26" s="1"/>
  <c r="P364" i="26"/>
  <c r="L364" i="26"/>
  <c r="N364" i="26" s="1"/>
  <c r="L456" i="26"/>
  <c r="N456" i="26" s="1"/>
  <c r="P456" i="26"/>
  <c r="L427" i="26"/>
  <c r="N427" i="26" s="1"/>
  <c r="P427" i="26"/>
  <c r="L418" i="26"/>
  <c r="N418" i="26" s="1"/>
  <c r="P418" i="26"/>
  <c r="L262" i="26"/>
  <c r="N262" i="26" s="1"/>
  <c r="P262" i="26"/>
  <c r="P105" i="26"/>
  <c r="L105" i="26"/>
  <c r="N105" i="26" s="1"/>
  <c r="L470" i="26"/>
  <c r="N470" i="26" s="1"/>
  <c r="P470" i="26"/>
  <c r="P141" i="26"/>
  <c r="L141" i="26"/>
  <c r="N141" i="26" s="1"/>
  <c r="L273" i="26"/>
  <c r="N273" i="26" s="1"/>
  <c r="P273" i="26"/>
  <c r="L90" i="26"/>
  <c r="N90" i="26" s="1"/>
  <c r="P90" i="26"/>
  <c r="P249" i="26"/>
  <c r="L249" i="26"/>
  <c r="N249" i="26" s="1"/>
  <c r="S249" i="26" s="1"/>
  <c r="T249" i="26" s="1"/>
  <c r="L110" i="26"/>
  <c r="N110" i="26" s="1"/>
  <c r="P110" i="26"/>
  <c r="L250" i="26"/>
  <c r="N250" i="26" s="1"/>
  <c r="P250" i="26"/>
  <c r="L538" i="26"/>
  <c r="N538" i="26" s="1"/>
  <c r="P538" i="26"/>
  <c r="P71" i="26"/>
  <c r="L71" i="26"/>
  <c r="N71" i="26" s="1"/>
  <c r="L210" i="26"/>
  <c r="N210" i="26" s="1"/>
  <c r="P210" i="26"/>
  <c r="L544" i="26"/>
  <c r="N544" i="26" s="1"/>
  <c r="P544" i="26"/>
  <c r="P199" i="26"/>
  <c r="L199" i="26"/>
  <c r="N199" i="26" s="1"/>
  <c r="P552" i="26"/>
  <c r="L552" i="26"/>
  <c r="N552" i="26" s="1"/>
  <c r="L122" i="26"/>
  <c r="N122" i="26" s="1"/>
  <c r="P122" i="26"/>
  <c r="P272" i="26"/>
  <c r="L272" i="26"/>
  <c r="N272" i="26" s="1"/>
  <c r="S272" i="26" s="1"/>
  <c r="T272" i="26" s="1"/>
  <c r="P269" i="26"/>
  <c r="L269" i="26"/>
  <c r="N269" i="26" s="1"/>
  <c r="P504" i="26"/>
  <c r="L504" i="26"/>
  <c r="N504" i="26" s="1"/>
  <c r="P643" i="26"/>
  <c r="L643" i="26"/>
  <c r="N643" i="26" s="1"/>
  <c r="L298" i="26"/>
  <c r="N298" i="26" s="1"/>
  <c r="P298" i="26"/>
  <c r="P489" i="26"/>
  <c r="L489" i="26"/>
  <c r="N489" i="26" s="1"/>
  <c r="P651" i="26"/>
  <c r="L651" i="26"/>
  <c r="N651" i="26" s="1"/>
  <c r="P236" i="26"/>
  <c r="L236" i="26"/>
  <c r="N236" i="26" s="1"/>
  <c r="P326" i="26"/>
  <c r="L326" i="26"/>
  <c r="N326" i="26" s="1"/>
  <c r="P526" i="26"/>
  <c r="L526" i="26"/>
  <c r="N526" i="26" s="1"/>
  <c r="P652" i="26"/>
  <c r="L652" i="26"/>
  <c r="N652" i="26" s="1"/>
  <c r="L473" i="26"/>
  <c r="N473" i="26" s="1"/>
  <c r="P473" i="26"/>
  <c r="P547" i="26"/>
  <c r="L547" i="26"/>
  <c r="N547" i="26" s="1"/>
  <c r="L542" i="26"/>
  <c r="N542" i="26" s="1"/>
  <c r="P542" i="26"/>
  <c r="P501" i="26"/>
  <c r="L501" i="26"/>
  <c r="N501" i="26" s="1"/>
  <c r="S501" i="26" s="1"/>
  <c r="T501" i="26" s="1"/>
  <c r="P502" i="26"/>
  <c r="L502" i="26"/>
  <c r="N502" i="26" s="1"/>
  <c r="L163" i="26"/>
  <c r="N163" i="26" s="1"/>
  <c r="P163" i="26"/>
  <c r="L150" i="26"/>
  <c r="N150" i="26" s="1"/>
  <c r="P150" i="26"/>
  <c r="P180" i="26"/>
  <c r="L180" i="26"/>
  <c r="N180" i="26" s="1"/>
  <c r="L353" i="26"/>
  <c r="N353" i="26" s="1"/>
  <c r="P353" i="26"/>
  <c r="L77" i="26"/>
  <c r="N77" i="26" s="1"/>
  <c r="P77" i="26"/>
  <c r="L591" i="26"/>
  <c r="N591" i="26" s="1"/>
  <c r="P591" i="26"/>
  <c r="P424" i="26"/>
  <c r="L424" i="26"/>
  <c r="N424" i="26" s="1"/>
  <c r="P79" i="26"/>
  <c r="L79" i="26"/>
  <c r="N79" i="26" s="1"/>
  <c r="L430" i="26"/>
  <c r="N430" i="26" s="1"/>
  <c r="P430" i="26"/>
  <c r="L149" i="26"/>
  <c r="N149" i="26" s="1"/>
  <c r="P149" i="26"/>
  <c r="L342" i="26"/>
  <c r="N342" i="26" s="1"/>
  <c r="P342" i="26"/>
  <c r="L391" i="26"/>
  <c r="N391" i="26" s="1"/>
  <c r="P391" i="26"/>
  <c r="P442" i="26"/>
  <c r="L442" i="26"/>
  <c r="N442" i="26" s="1"/>
  <c r="L403" i="26"/>
  <c r="N403" i="26" s="1"/>
  <c r="P403" i="26"/>
  <c r="P578" i="26"/>
  <c r="L578" i="26"/>
  <c r="N578" i="26" s="1"/>
  <c r="P343" i="26"/>
  <c r="L343" i="26"/>
  <c r="N343" i="26" s="1"/>
  <c r="L404" i="26"/>
  <c r="N404" i="26" s="1"/>
  <c r="P404" i="26"/>
  <c r="L457" i="26"/>
  <c r="N457" i="26" s="1"/>
  <c r="P457" i="26"/>
  <c r="L388" i="26"/>
  <c r="N388" i="26" s="1"/>
  <c r="P388" i="26"/>
  <c r="L444" i="26"/>
  <c r="N444" i="26" s="1"/>
  <c r="P444" i="26"/>
  <c r="L368" i="26"/>
  <c r="N368" i="26" s="1"/>
  <c r="P368" i="26"/>
  <c r="L417" i="26"/>
  <c r="N417" i="26" s="1"/>
  <c r="P417" i="26"/>
  <c r="L670" i="26"/>
  <c r="N670" i="26" s="1"/>
  <c r="P670" i="26"/>
  <c r="P363" i="26"/>
  <c r="L363" i="26"/>
  <c r="N363" i="26" s="1"/>
  <c r="L434" i="26"/>
  <c r="N434" i="26" s="1"/>
  <c r="P434" i="26"/>
  <c r="P379" i="26"/>
  <c r="L379" i="26"/>
  <c r="N379" i="26" s="1"/>
  <c r="P435" i="26"/>
  <c r="L435" i="26"/>
  <c r="N435" i="26" s="1"/>
  <c r="L590" i="26"/>
  <c r="N590" i="26" s="1"/>
  <c r="P590" i="26"/>
  <c r="P200" i="26"/>
  <c r="L200" i="26"/>
  <c r="N200" i="26" s="1"/>
  <c r="S200" i="26" s="1"/>
  <c r="T200" i="26" s="1"/>
  <c r="L197" i="26"/>
  <c r="N197" i="26" s="1"/>
  <c r="P197" i="26"/>
  <c r="L119" i="26"/>
  <c r="N119" i="26" s="1"/>
  <c r="P119" i="26"/>
  <c r="P543" i="26"/>
  <c r="L543" i="26"/>
  <c r="N543" i="26" s="1"/>
  <c r="L173" i="26"/>
  <c r="N173" i="26" s="1"/>
  <c r="P173" i="26"/>
  <c r="L345" i="26"/>
  <c r="N345" i="26" s="1"/>
  <c r="P345" i="26"/>
  <c r="P419" i="26"/>
  <c r="L419" i="26"/>
  <c r="N419" i="26" s="1"/>
  <c r="P649" i="26"/>
  <c r="L649" i="26"/>
  <c r="N649" i="26" s="1"/>
  <c r="P195" i="26"/>
  <c r="L195" i="26"/>
  <c r="N195" i="26" s="1"/>
  <c r="P297" i="26"/>
  <c r="L297" i="26"/>
  <c r="N297" i="26" s="1"/>
  <c r="P101" i="26"/>
  <c r="L101" i="26"/>
  <c r="N101" i="26" s="1"/>
  <c r="L267" i="26"/>
  <c r="N267" i="26" s="1"/>
  <c r="P267" i="26"/>
  <c r="P128" i="26"/>
  <c r="L128" i="26"/>
  <c r="N128" i="26" s="1"/>
  <c r="P268" i="26"/>
  <c r="L268" i="26"/>
  <c r="N268" i="26" s="1"/>
  <c r="S268" i="26" s="1"/>
  <c r="T268" i="26" s="1"/>
  <c r="P91" i="26"/>
  <c r="L91" i="26"/>
  <c r="N91" i="26" s="1"/>
  <c r="L242" i="26"/>
  <c r="N242" i="26" s="1"/>
  <c r="P242" i="26"/>
  <c r="P72" i="26"/>
  <c r="L72" i="26"/>
  <c r="N72" i="26" s="1"/>
  <c r="P204" i="26"/>
  <c r="L204" i="26"/>
  <c r="N204" i="26" s="1"/>
  <c r="L132" i="26"/>
  <c r="N132" i="26" s="1"/>
  <c r="P132" i="26"/>
  <c r="L282" i="26"/>
  <c r="N282" i="26" s="1"/>
  <c r="P282" i="26"/>
  <c r="P211" i="26"/>
  <c r="L211" i="26"/>
  <c r="N211" i="26" s="1"/>
  <c r="P283" i="26"/>
  <c r="L283" i="26"/>
  <c r="N283" i="26" s="1"/>
  <c r="L517" i="26"/>
  <c r="N517" i="26" s="1"/>
  <c r="P517" i="26"/>
  <c r="P650" i="26"/>
  <c r="L650" i="26"/>
  <c r="N650" i="26" s="1"/>
  <c r="L235" i="26"/>
  <c r="N235" i="26" s="1"/>
  <c r="P235" i="26"/>
  <c r="P308" i="26"/>
  <c r="L308" i="26"/>
  <c r="N308" i="26" s="1"/>
  <c r="P505" i="26"/>
  <c r="L505" i="26"/>
  <c r="N505" i="26" s="1"/>
  <c r="P659" i="26"/>
  <c r="L659" i="26"/>
  <c r="N659" i="26" s="1"/>
  <c r="P241" i="26"/>
  <c r="L241" i="26"/>
  <c r="N241" i="26" s="1"/>
  <c r="P472" i="26"/>
  <c r="L472" i="26"/>
  <c r="N472" i="26" s="1"/>
  <c r="P533" i="26"/>
  <c r="L533" i="26"/>
  <c r="N533" i="26" s="1"/>
  <c r="S533" i="26" s="1"/>
  <c r="T533" i="26" s="1"/>
  <c r="L493" i="26"/>
  <c r="N493" i="26" s="1"/>
  <c r="P493" i="26"/>
  <c r="L555" i="26"/>
  <c r="N555" i="26" s="1"/>
  <c r="P555" i="26"/>
  <c r="P556" i="26"/>
  <c r="L556" i="26"/>
  <c r="N556" i="26" s="1"/>
  <c r="P507" i="26"/>
  <c r="L507" i="26"/>
  <c r="N507" i="26" s="1"/>
  <c r="S507" i="26" s="1"/>
  <c r="T507" i="26" s="1"/>
  <c r="P508" i="26"/>
  <c r="L508" i="26"/>
  <c r="N508" i="26" s="1"/>
  <c r="L639" i="26"/>
  <c r="N639" i="26" s="1"/>
  <c r="P639" i="26"/>
  <c r="L225" i="26"/>
  <c r="N225" i="26" s="1"/>
  <c r="P225" i="26"/>
  <c r="L169" i="26"/>
  <c r="N169" i="26" s="1"/>
  <c r="P169" i="26"/>
  <c r="P569" i="26"/>
  <c r="L569" i="26"/>
  <c r="N569" i="26" s="1"/>
  <c r="L179" i="26"/>
  <c r="N179" i="26" s="1"/>
  <c r="P179" i="26"/>
  <c r="L407" i="26"/>
  <c r="N407" i="26" s="1"/>
  <c r="P407" i="26"/>
  <c r="P152" i="26"/>
  <c r="L152" i="26"/>
  <c r="N152" i="26" s="1"/>
  <c r="S152" i="26" s="1"/>
  <c r="T152" i="26" s="1"/>
  <c r="P78" i="26"/>
  <c r="L78" i="26"/>
  <c r="N78" i="26" s="1"/>
  <c r="L161" i="26"/>
  <c r="N161" i="26" s="1"/>
  <c r="P161" i="26"/>
  <c r="L154" i="26"/>
  <c r="N154" i="26" s="1"/>
  <c r="P154" i="26"/>
  <c r="L155" i="26"/>
  <c r="N155" i="26" s="1"/>
  <c r="P155" i="26"/>
  <c r="P347" i="26"/>
  <c r="L347" i="26"/>
  <c r="N347" i="26" s="1"/>
  <c r="S347" i="26" s="1"/>
  <c r="T347" i="26" s="1"/>
  <c r="L397" i="26"/>
  <c r="N397" i="26" s="1"/>
  <c r="P397" i="26"/>
  <c r="P450" i="26"/>
  <c r="L450" i="26"/>
  <c r="N450" i="26" s="1"/>
  <c r="L414" i="26"/>
  <c r="N414" i="26" s="1"/>
  <c r="P414" i="26"/>
  <c r="P586" i="26"/>
  <c r="L586" i="26"/>
  <c r="N586" i="26" s="1"/>
  <c r="P349" i="26"/>
  <c r="L349" i="26"/>
  <c r="N349" i="26" s="1"/>
  <c r="S349" i="26" s="1"/>
  <c r="T349" i="26" s="1"/>
  <c r="L409" i="26"/>
  <c r="N409" i="26" s="1"/>
  <c r="P409" i="26"/>
  <c r="P564" i="26"/>
  <c r="L564" i="26"/>
  <c r="N564" i="26" s="1"/>
  <c r="L393" i="26"/>
  <c r="N393" i="26" s="1"/>
  <c r="P393" i="26"/>
  <c r="L565" i="26"/>
  <c r="N565" i="26" s="1"/>
  <c r="P565" i="26"/>
  <c r="L373" i="26"/>
  <c r="N373" i="26" s="1"/>
  <c r="P373" i="26"/>
  <c r="P446" i="26"/>
  <c r="L446" i="26"/>
  <c r="N446" i="26" s="1"/>
  <c r="P374" i="26"/>
  <c r="L374" i="26"/>
  <c r="N374" i="26" s="1"/>
  <c r="L440" i="26"/>
  <c r="N440" i="26" s="1"/>
  <c r="P440" i="26"/>
  <c r="L390" i="26"/>
  <c r="N390" i="26" s="1"/>
  <c r="P390" i="26"/>
  <c r="L441" i="26"/>
  <c r="N441" i="26" s="1"/>
  <c r="P441" i="26"/>
  <c r="P244" i="26"/>
  <c r="L244" i="26"/>
  <c r="N244" i="26" s="1"/>
  <c r="P245" i="26"/>
  <c r="L245" i="26"/>
  <c r="N245" i="26" s="1"/>
  <c r="S245" i="26" s="1"/>
  <c r="T245" i="26" s="1"/>
  <c r="L321" i="26"/>
  <c r="N321" i="26" s="1"/>
  <c r="P321" i="26"/>
  <c r="L271" i="26"/>
  <c r="N271" i="26" s="1"/>
  <c r="P271" i="26"/>
  <c r="P324" i="26"/>
  <c r="L324" i="26"/>
  <c r="N324" i="26" s="1"/>
  <c r="P212" i="26"/>
  <c r="L212" i="26"/>
  <c r="N212" i="26" s="1"/>
  <c r="P660" i="26"/>
  <c r="L660" i="26"/>
  <c r="N660" i="26" s="1"/>
  <c r="L537" i="26"/>
  <c r="N537" i="26" s="1"/>
  <c r="P537" i="26"/>
  <c r="P592" i="26"/>
  <c r="L592" i="26"/>
  <c r="N592" i="26" s="1"/>
  <c r="P608" i="26"/>
  <c r="L608" i="26"/>
  <c r="N608" i="26" s="1"/>
  <c r="S608" i="26" s="1"/>
  <c r="T608" i="26" s="1"/>
  <c r="P400" i="26"/>
  <c r="L400" i="26"/>
  <c r="N400" i="26" s="1"/>
  <c r="P568" i="26"/>
  <c r="L568" i="26"/>
  <c r="N568" i="26" s="1"/>
  <c r="L107" i="26"/>
  <c r="N107" i="26" s="1"/>
  <c r="P107" i="26"/>
  <c r="L95" i="26"/>
  <c r="N95" i="26" s="1"/>
  <c r="P95" i="26"/>
  <c r="L201" i="26"/>
  <c r="N201" i="26" s="1"/>
  <c r="P201" i="26"/>
  <c r="P315" i="26"/>
  <c r="L315" i="26"/>
  <c r="N315" i="26" s="1"/>
  <c r="S315" i="26" s="1"/>
  <c r="T315" i="26" s="1"/>
  <c r="L117" i="26"/>
  <c r="N117" i="26" s="1"/>
  <c r="P117" i="26"/>
  <c r="L277" i="26"/>
  <c r="N277" i="26" s="1"/>
  <c r="P277" i="26"/>
  <c r="P143" i="26"/>
  <c r="L143" i="26"/>
  <c r="N143" i="26" s="1"/>
  <c r="L280" i="26"/>
  <c r="N280" i="26" s="1"/>
  <c r="P280" i="26"/>
  <c r="P97" i="26"/>
  <c r="L97" i="26"/>
  <c r="N97" i="26" s="1"/>
  <c r="S97" i="26" s="1"/>
  <c r="T97" i="26" s="1"/>
  <c r="L260" i="26"/>
  <c r="N260" i="26" s="1"/>
  <c r="P260" i="26"/>
  <c r="P92" i="26"/>
  <c r="L92" i="26"/>
  <c r="N92" i="26" s="1"/>
  <c r="S92" i="26" s="1"/>
  <c r="T92" i="26" s="1"/>
  <c r="L218" i="26"/>
  <c r="N218" i="26" s="1"/>
  <c r="P218" i="26"/>
  <c r="L205" i="26"/>
  <c r="N205" i="26" s="1"/>
  <c r="P205" i="26"/>
  <c r="P295" i="26"/>
  <c r="L295" i="26"/>
  <c r="N295" i="26" s="1"/>
  <c r="P221" i="26"/>
  <c r="L221" i="26"/>
  <c r="N221" i="26" s="1"/>
  <c r="P292" i="26"/>
  <c r="L292" i="26"/>
  <c r="N292" i="26" s="1"/>
  <c r="S292" i="26" s="1"/>
  <c r="T292" i="26" s="1"/>
  <c r="P525" i="26"/>
  <c r="L525" i="26"/>
  <c r="N525" i="26" s="1"/>
  <c r="L658" i="26"/>
  <c r="N658" i="26" s="1"/>
  <c r="S658" i="26" s="1"/>
  <c r="T658" i="26" s="1"/>
  <c r="P658" i="26"/>
  <c r="L247" i="26"/>
  <c r="N247" i="26" s="1"/>
  <c r="P247" i="26"/>
  <c r="P318" i="26"/>
  <c r="L318" i="26"/>
  <c r="N318" i="26" s="1"/>
  <c r="P512" i="26"/>
  <c r="L512" i="26"/>
  <c r="N512" i="26" s="1"/>
  <c r="L666" i="26"/>
  <c r="N666" i="26" s="1"/>
  <c r="P666" i="26"/>
  <c r="P253" i="26"/>
  <c r="L253" i="26"/>
  <c r="N253" i="26" s="1"/>
  <c r="L478" i="26"/>
  <c r="N478" i="26" s="1"/>
  <c r="S478" i="26" s="1"/>
  <c r="T478" i="26" s="1"/>
  <c r="P478" i="26"/>
  <c r="L540" i="26"/>
  <c r="N540" i="26" s="1"/>
  <c r="P540" i="26"/>
  <c r="P500" i="26"/>
  <c r="L500" i="26"/>
  <c r="N500" i="26" s="1"/>
  <c r="L635" i="26"/>
  <c r="N635" i="26" s="1"/>
  <c r="P635" i="26"/>
  <c r="L515" i="26"/>
  <c r="N515" i="26" s="1"/>
  <c r="P515" i="26"/>
  <c r="P516" i="26"/>
  <c r="L516" i="26"/>
  <c r="N516" i="26" s="1"/>
  <c r="P648" i="26"/>
  <c r="L648" i="26"/>
  <c r="N648" i="26" s="1"/>
  <c r="P460" i="26"/>
  <c r="L460" i="26"/>
  <c r="N460" i="26" s="1"/>
  <c r="P449" i="26"/>
  <c r="L449" i="26"/>
  <c r="N449" i="26" s="1"/>
  <c r="L455" i="26"/>
  <c r="N455" i="26" s="1"/>
  <c r="P455" i="26"/>
  <c r="L165" i="26"/>
  <c r="N165" i="26" s="1"/>
  <c r="P165" i="26"/>
  <c r="P153" i="26"/>
  <c r="L153" i="26"/>
  <c r="N153" i="26" s="1"/>
  <c r="S153" i="26" s="1"/>
  <c r="T153" i="26" s="1"/>
  <c r="L167" i="26"/>
  <c r="N167" i="26" s="1"/>
  <c r="P167" i="26"/>
  <c r="L168" i="26"/>
  <c r="N168" i="26" s="1"/>
  <c r="P168" i="26"/>
  <c r="L162" i="26"/>
  <c r="N162" i="26" s="1"/>
  <c r="P162" i="26"/>
  <c r="P354" i="26"/>
  <c r="L354" i="26"/>
  <c r="N354" i="26" s="1"/>
  <c r="S354" i="26" s="1"/>
  <c r="T354" i="26" s="1"/>
  <c r="P402" i="26"/>
  <c r="L402" i="26"/>
  <c r="N402" i="26" s="1"/>
  <c r="L562" i="26"/>
  <c r="N562" i="26" s="1"/>
  <c r="P562" i="26"/>
  <c r="L426" i="26"/>
  <c r="N426" i="26" s="1"/>
  <c r="P426" i="26"/>
  <c r="L596" i="26"/>
  <c r="N596" i="26" s="1"/>
  <c r="P596" i="26"/>
  <c r="P355" i="26"/>
  <c r="L355" i="26"/>
  <c r="N355" i="26" s="1"/>
  <c r="S355" i="26" s="1"/>
  <c r="T355" i="26" s="1"/>
  <c r="P415" i="26"/>
  <c r="L415" i="26"/>
  <c r="N415" i="26" s="1"/>
  <c r="L579" i="26"/>
  <c r="N579" i="26" s="1"/>
  <c r="P579" i="26"/>
  <c r="L399" i="26"/>
  <c r="N399" i="26" s="1"/>
  <c r="P399" i="26"/>
  <c r="P572" i="26"/>
  <c r="L572" i="26"/>
  <c r="N572" i="26" s="1"/>
  <c r="P378" i="26"/>
  <c r="L378" i="26"/>
  <c r="N378" i="26" s="1"/>
  <c r="S378" i="26" s="1"/>
  <c r="T378" i="26" s="1"/>
  <c r="L452" i="26"/>
  <c r="N452" i="26" s="1"/>
  <c r="P452" i="26"/>
  <c r="L384" i="26"/>
  <c r="N384" i="26" s="1"/>
  <c r="P384" i="26"/>
  <c r="Q384" i="26" s="1"/>
  <c r="L447" i="26"/>
  <c r="N447" i="26" s="1"/>
  <c r="P447" i="26"/>
  <c r="P396" i="26"/>
  <c r="L396" i="26"/>
  <c r="N396" i="26" s="1"/>
  <c r="L448" i="26"/>
  <c r="N448" i="26" s="1"/>
  <c r="P448" i="26"/>
  <c r="L158" i="26"/>
  <c r="N158" i="26" s="1"/>
  <c r="P158" i="26"/>
  <c r="L191" i="26"/>
  <c r="N191" i="26" s="1"/>
  <c r="P191" i="26"/>
  <c r="P377" i="26"/>
  <c r="L377" i="26"/>
  <c r="N377" i="26" s="1"/>
  <c r="P194" i="26"/>
  <c r="L194" i="26"/>
  <c r="N194" i="26" s="1"/>
  <c r="P100" i="26"/>
  <c r="L100" i="26"/>
  <c r="N100" i="26" s="1"/>
  <c r="S100" i="26" s="1"/>
  <c r="T100" i="26" s="1"/>
  <c r="L142" i="26"/>
  <c r="N142" i="26" s="1"/>
  <c r="P142" i="26"/>
  <c r="L113" i="26"/>
  <c r="N113" i="26" s="1"/>
  <c r="P113" i="26"/>
  <c r="P116" i="26"/>
  <c r="L116" i="26"/>
  <c r="N116" i="26" s="1"/>
  <c r="S116" i="26" s="1"/>
  <c r="T116" i="26" s="1"/>
  <c r="L214" i="26"/>
  <c r="N214" i="26" s="1"/>
  <c r="P214" i="26"/>
  <c r="P207" i="26"/>
  <c r="L207" i="26"/>
  <c r="N207" i="26" s="1"/>
  <c r="L327" i="26"/>
  <c r="N327" i="26" s="1"/>
  <c r="P327" i="26"/>
  <c r="L127" i="26"/>
  <c r="N127" i="26" s="1"/>
  <c r="P127" i="26"/>
  <c r="P300" i="26"/>
  <c r="L300" i="26"/>
  <c r="N300" i="26" s="1"/>
  <c r="P203" i="26"/>
  <c r="L203" i="26"/>
  <c r="N203" i="26" s="1"/>
  <c r="S203" i="26" s="1"/>
  <c r="T203" i="26" s="1"/>
  <c r="L289" i="26"/>
  <c r="N289" i="26" s="1"/>
  <c r="P289" i="26"/>
  <c r="L111" i="26"/>
  <c r="N111" i="26" s="1"/>
  <c r="P111" i="26"/>
  <c r="P281" i="26"/>
  <c r="L281" i="26"/>
  <c r="N281" i="26" s="1"/>
  <c r="L98" i="26"/>
  <c r="N98" i="26" s="1"/>
  <c r="P98" i="26"/>
  <c r="P232" i="26"/>
  <c r="L232" i="26"/>
  <c r="N232" i="26" s="1"/>
  <c r="L219" i="26"/>
  <c r="N219" i="26" s="1"/>
  <c r="P219" i="26"/>
  <c r="P314" i="26"/>
  <c r="L314" i="26"/>
  <c r="N314" i="26" s="1"/>
  <c r="S314" i="26" s="1"/>
  <c r="T314" i="26" s="1"/>
  <c r="L234" i="26"/>
  <c r="N234" i="26" s="1"/>
  <c r="P234" i="26"/>
  <c r="L307" i="26"/>
  <c r="N307" i="26" s="1"/>
  <c r="P307" i="26"/>
  <c r="P532" i="26"/>
  <c r="L532" i="26"/>
  <c r="N532" i="26" s="1"/>
  <c r="L665" i="26"/>
  <c r="N665" i="26" s="1"/>
  <c r="P665" i="26"/>
  <c r="P252" i="26"/>
  <c r="L252" i="26"/>
  <c r="N252" i="26" s="1"/>
  <c r="P325" i="26"/>
  <c r="L325" i="26"/>
  <c r="N325" i="26" s="1"/>
  <c r="S325" i="26" s="1"/>
  <c r="T325" i="26" s="1"/>
  <c r="P518" i="26"/>
  <c r="L518" i="26"/>
  <c r="N518" i="26" s="1"/>
  <c r="P259" i="26"/>
  <c r="L259" i="26"/>
  <c r="N259" i="26" s="1"/>
  <c r="P484" i="26"/>
  <c r="L484" i="26"/>
  <c r="N484" i="26" s="1"/>
  <c r="L546" i="26"/>
  <c r="N546" i="26" s="1"/>
  <c r="P546" i="26"/>
  <c r="P506" i="26"/>
  <c r="L506" i="26"/>
  <c r="N506" i="26" s="1"/>
  <c r="S506" i="26" s="1"/>
  <c r="T506" i="26" s="1"/>
  <c r="P645" i="26"/>
  <c r="L645" i="26"/>
  <c r="N645" i="26" s="1"/>
  <c r="L479" i="26"/>
  <c r="N479" i="26" s="1"/>
  <c r="P479" i="26"/>
  <c r="P523" i="26"/>
  <c r="L523" i="26"/>
  <c r="N523" i="26" s="1"/>
  <c r="L638" i="26"/>
  <c r="N638" i="26" s="1"/>
  <c r="P638" i="26"/>
  <c r="P524" i="26"/>
  <c r="L524" i="26"/>
  <c r="N524" i="26" s="1"/>
  <c r="P656" i="26"/>
  <c r="L656" i="26"/>
  <c r="N656" i="26" s="1"/>
  <c r="L463" i="26"/>
  <c r="N463" i="26" s="1"/>
  <c r="P463" i="26"/>
  <c r="L369" i="26"/>
  <c r="N369" i="26" s="1"/>
  <c r="P369" i="26"/>
  <c r="L164" i="26"/>
  <c r="N164" i="26" s="1"/>
  <c r="P164" i="26"/>
  <c r="L576" i="26"/>
  <c r="N576" i="26" s="1"/>
  <c r="P576" i="26"/>
  <c r="L181" i="26"/>
  <c r="N181" i="26" s="1"/>
  <c r="P181" i="26"/>
  <c r="L160" i="26"/>
  <c r="N160" i="26" s="1"/>
  <c r="P160" i="26"/>
  <c r="L182" i="26"/>
  <c r="N182" i="26" s="1"/>
  <c r="P182" i="26"/>
  <c r="L177" i="26"/>
  <c r="N177" i="26" s="1"/>
  <c r="P177" i="26"/>
  <c r="L178" i="26"/>
  <c r="N178" i="26" s="1"/>
  <c r="P178" i="26"/>
  <c r="L359" i="26"/>
  <c r="N359" i="26" s="1"/>
  <c r="P359" i="26"/>
  <c r="L408" i="26"/>
  <c r="N408" i="26" s="1"/>
  <c r="P408" i="26"/>
  <c r="L570" i="26"/>
  <c r="N570" i="26" s="1"/>
  <c r="P570" i="26"/>
  <c r="L348" i="26"/>
  <c r="N348" i="26" s="1"/>
  <c r="P348" i="26"/>
  <c r="L431" i="26"/>
  <c r="N431" i="26" s="1"/>
  <c r="P431" i="26"/>
  <c r="L607" i="26"/>
  <c r="N607" i="26" s="1"/>
  <c r="P607" i="26"/>
  <c r="P366" i="26"/>
  <c r="L366" i="26"/>
  <c r="N366" i="26" s="1"/>
  <c r="P420" i="26"/>
  <c r="L420" i="26"/>
  <c r="N420" i="26" s="1"/>
  <c r="L587" i="26"/>
  <c r="N587" i="26" s="1"/>
  <c r="P587" i="26"/>
  <c r="P344" i="26"/>
  <c r="L344" i="26"/>
  <c r="N344" i="26" s="1"/>
  <c r="P416" i="26"/>
  <c r="L416" i="26"/>
  <c r="N416" i="26" s="1"/>
  <c r="P588" i="26"/>
  <c r="L588" i="26"/>
  <c r="N588" i="26" s="1"/>
  <c r="S588" i="26" s="1"/>
  <c r="T588" i="26" s="1"/>
  <c r="L383" i="26"/>
  <c r="N383" i="26" s="1"/>
  <c r="P383" i="26"/>
  <c r="L566" i="26"/>
  <c r="N566" i="26" s="1"/>
  <c r="P566" i="26"/>
  <c r="L389" i="26"/>
  <c r="N389" i="26" s="1"/>
  <c r="P389" i="26"/>
  <c r="L567" i="26"/>
  <c r="N567" i="26" s="1"/>
  <c r="P567" i="26"/>
  <c r="P401" i="26"/>
  <c r="L401" i="26"/>
  <c r="N401" i="26" s="1"/>
  <c r="S401" i="26" s="1"/>
  <c r="T401" i="26" s="1"/>
  <c r="L453" i="26"/>
  <c r="N453" i="26" s="1"/>
  <c r="P453" i="26"/>
  <c r="P196" i="26"/>
  <c r="L196" i="26"/>
  <c r="N196" i="26" s="1"/>
  <c r="L106" i="26"/>
  <c r="N106" i="26" s="1"/>
  <c r="P106" i="26"/>
  <c r="P246" i="26"/>
  <c r="L246" i="26"/>
  <c r="N246" i="26" s="1"/>
  <c r="L471" i="26"/>
  <c r="N471" i="26" s="1"/>
  <c r="P471" i="26"/>
  <c r="L620" i="26"/>
  <c r="N620" i="26" s="1"/>
  <c r="P620" i="26"/>
  <c r="L494" i="26"/>
  <c r="N494" i="26" s="1"/>
  <c r="P494" i="26"/>
  <c r="L481" i="26"/>
  <c r="N481" i="26" s="1"/>
  <c r="P481" i="26"/>
  <c r="P371" i="26"/>
  <c r="L371" i="26"/>
  <c r="N371" i="26" s="1"/>
  <c r="L361" i="26"/>
  <c r="N361" i="26" s="1"/>
  <c r="P361" i="26"/>
  <c r="P406" i="26"/>
  <c r="L406" i="26"/>
  <c r="N406" i="26" s="1"/>
  <c r="L73" i="26"/>
  <c r="N73" i="26" s="1"/>
  <c r="P73" i="26"/>
  <c r="Q73" i="26" s="1"/>
  <c r="L134" i="26"/>
  <c r="N134" i="26" s="1"/>
  <c r="P134" i="26"/>
  <c r="L238" i="26"/>
  <c r="N238" i="26" s="1"/>
  <c r="P238" i="26"/>
  <c r="L206" i="26"/>
  <c r="N206" i="26" s="1"/>
  <c r="P206" i="26"/>
  <c r="P208" i="26"/>
  <c r="L208" i="26"/>
  <c r="N208" i="26" s="1"/>
  <c r="L123" i="26"/>
  <c r="N123" i="26" s="1"/>
  <c r="P123" i="26"/>
  <c r="P256" i="26"/>
  <c r="L256" i="26"/>
  <c r="N256" i="26" s="1"/>
  <c r="S256" i="26" s="1"/>
  <c r="T256" i="26" s="1"/>
  <c r="L94" i="26"/>
  <c r="N94" i="26" s="1"/>
  <c r="P94" i="26"/>
  <c r="L237" i="26"/>
  <c r="N237" i="26" s="1"/>
  <c r="P237" i="26"/>
  <c r="P657" i="26"/>
  <c r="L657" i="26"/>
  <c r="N657" i="26" s="1"/>
  <c r="L135" i="26"/>
  <c r="N135" i="26" s="1"/>
  <c r="P135" i="26"/>
  <c r="L328" i="26"/>
  <c r="N328" i="26" s="1"/>
  <c r="P328" i="26"/>
  <c r="L209" i="26"/>
  <c r="N209" i="26" s="1"/>
  <c r="P209" i="26"/>
  <c r="L301" i="26"/>
  <c r="N301" i="26" s="1"/>
  <c r="P301" i="26"/>
  <c r="P118" i="26"/>
  <c r="L118" i="26"/>
  <c r="N118" i="26" s="1"/>
  <c r="P294" i="26"/>
  <c r="L294" i="26"/>
  <c r="N294" i="26" s="1"/>
  <c r="P103" i="26"/>
  <c r="L103" i="26"/>
  <c r="N103" i="26" s="1"/>
  <c r="L251" i="26"/>
  <c r="N251" i="26" s="1"/>
  <c r="P251" i="26"/>
  <c r="P233" i="26"/>
  <c r="L233" i="26"/>
  <c r="N233" i="26" s="1"/>
  <c r="L323" i="26"/>
  <c r="N323" i="26" s="1"/>
  <c r="P323" i="26"/>
  <c r="P240" i="26"/>
  <c r="L240" i="26"/>
  <c r="N240" i="26" s="1"/>
  <c r="L317" i="26"/>
  <c r="N317" i="26" s="1"/>
  <c r="P317" i="26"/>
  <c r="P553" i="26"/>
  <c r="L553" i="26"/>
  <c r="N553" i="26" s="1"/>
  <c r="L258" i="26"/>
  <c r="N258" i="26" s="1"/>
  <c r="P258" i="26"/>
  <c r="P333" i="26"/>
  <c r="L333" i="26"/>
  <c r="N333" i="26" s="1"/>
  <c r="P539" i="26"/>
  <c r="L539" i="26"/>
  <c r="N539" i="26" s="1"/>
  <c r="S539" i="26" s="1"/>
  <c r="T539" i="26" s="1"/>
  <c r="P264" i="26"/>
  <c r="L264" i="26"/>
  <c r="N264" i="26" s="1"/>
  <c r="L490" i="26"/>
  <c r="N490" i="26" s="1"/>
  <c r="P490" i="26"/>
  <c r="P554" i="26"/>
  <c r="L554" i="26"/>
  <c r="N554" i="26" s="1"/>
  <c r="L514" i="26"/>
  <c r="N514" i="26" s="1"/>
  <c r="P514" i="26"/>
  <c r="Q514" i="26" s="1"/>
  <c r="P653" i="26"/>
  <c r="L653" i="26"/>
  <c r="N653" i="26" s="1"/>
  <c r="P485" i="26"/>
  <c r="L485" i="26"/>
  <c r="N485" i="26" s="1"/>
  <c r="L646" i="26"/>
  <c r="N646" i="26" s="1"/>
  <c r="P646" i="26"/>
  <c r="P529" i="26"/>
  <c r="L529" i="26"/>
  <c r="N529" i="26" s="1"/>
  <c r="P647" i="26"/>
  <c r="L647" i="26"/>
  <c r="N647" i="26" s="1"/>
  <c r="S647" i="26" s="1"/>
  <c r="T647" i="26" s="1"/>
  <c r="P475" i="26"/>
  <c r="L475" i="26"/>
  <c r="N475" i="26" s="1"/>
  <c r="P530" i="26"/>
  <c r="L530" i="26"/>
  <c r="N530" i="26" s="1"/>
  <c r="P663" i="26"/>
  <c r="L663" i="26"/>
  <c r="N663" i="26" s="1"/>
  <c r="P585" i="26"/>
  <c r="L585" i="26"/>
  <c r="N585" i="26" s="1"/>
  <c r="L76" i="26"/>
  <c r="N76" i="26" s="1"/>
  <c r="P76" i="26"/>
  <c r="L159" i="26"/>
  <c r="N159" i="26" s="1"/>
  <c r="P159" i="26"/>
  <c r="L188" i="26"/>
  <c r="N188" i="26" s="1"/>
  <c r="P188" i="26"/>
  <c r="Q188" i="26" s="1"/>
  <c r="L166" i="26"/>
  <c r="N166" i="26" s="1"/>
  <c r="P166" i="26"/>
  <c r="P190" i="26"/>
  <c r="L190" i="26"/>
  <c r="N190" i="26" s="1"/>
  <c r="P183" i="26"/>
  <c r="L183" i="26"/>
  <c r="N183" i="26" s="1"/>
  <c r="L184" i="26"/>
  <c r="N184" i="26" s="1"/>
  <c r="P184" i="26"/>
  <c r="L365" i="26"/>
  <c r="N365" i="26" s="1"/>
  <c r="P365" i="26"/>
  <c r="Q365" i="26" s="1"/>
  <c r="P413" i="26"/>
  <c r="L413" i="26"/>
  <c r="N413" i="26" s="1"/>
  <c r="L577" i="26"/>
  <c r="N577" i="26" s="1"/>
  <c r="P577" i="26"/>
  <c r="L360" i="26"/>
  <c r="N360" i="26" s="1"/>
  <c r="P360" i="26"/>
  <c r="P437" i="26"/>
  <c r="L437" i="26"/>
  <c r="N437" i="26" s="1"/>
  <c r="L372" i="26"/>
  <c r="N372" i="26" s="1"/>
  <c r="P372" i="26"/>
  <c r="Q372" i="26" s="1"/>
  <c r="P432" i="26"/>
  <c r="L432" i="26"/>
  <c r="N432" i="26" s="1"/>
  <c r="P597" i="26"/>
  <c r="L597" i="26"/>
  <c r="N597" i="26" s="1"/>
  <c r="P356" i="26"/>
  <c r="L356" i="26"/>
  <c r="N356" i="26" s="1"/>
  <c r="P421" i="26"/>
  <c r="L421" i="26"/>
  <c r="N421" i="26" s="1"/>
  <c r="S421" i="26" s="1"/>
  <c r="T421" i="26" s="1"/>
  <c r="L599" i="26"/>
  <c r="N599" i="26" s="1"/>
  <c r="P599" i="26"/>
  <c r="L394" i="26"/>
  <c r="N394" i="26" s="1"/>
  <c r="P394" i="26"/>
  <c r="Q394" i="26" s="1"/>
  <c r="P573" i="26"/>
  <c r="L573" i="26"/>
  <c r="N573" i="26" s="1"/>
  <c r="P395" i="26"/>
  <c r="L395" i="26"/>
  <c r="N395" i="26" s="1"/>
  <c r="P574" i="26"/>
  <c r="L574" i="26"/>
  <c r="N574" i="26" s="1"/>
  <c r="S574" i="26" s="1"/>
  <c r="T574" i="26" s="1"/>
  <c r="L411" i="26"/>
  <c r="N411" i="26" s="1"/>
  <c r="P411" i="26"/>
  <c r="P560" i="26"/>
  <c r="L560" i="26"/>
  <c r="N560" i="26" s="1"/>
  <c r="L31" i="26"/>
  <c r="N31" i="26" s="1"/>
  <c r="S31" i="26" s="1"/>
  <c r="T31" i="26" s="1"/>
  <c r="Q48" i="26"/>
  <c r="Q22" i="26"/>
  <c r="Q40" i="26"/>
  <c r="N21" i="26"/>
  <c r="Q23" i="26"/>
  <c r="Q49" i="26"/>
  <c r="Q51" i="26"/>
  <c r="Q62" i="26"/>
  <c r="Q28" i="26"/>
  <c r="Q26" i="26"/>
  <c r="Q30" i="26"/>
  <c r="Q60" i="26"/>
  <c r="Q29" i="26"/>
  <c r="Q47" i="26"/>
  <c r="Q24" i="26"/>
  <c r="Q42" i="26"/>
  <c r="Q56" i="26"/>
  <c r="Q41" i="26"/>
  <c r="Q61" i="26"/>
  <c r="Q25" i="26"/>
  <c r="Q50" i="26"/>
  <c r="Q57" i="26"/>
  <c r="S560" i="26" l="1"/>
  <c r="T560" i="26" s="1"/>
  <c r="S240" i="26"/>
  <c r="T240" i="26" s="1"/>
  <c r="S648" i="26"/>
  <c r="T648" i="26" s="1"/>
  <c r="S442" i="26"/>
  <c r="T442" i="26" s="1"/>
  <c r="S652" i="26"/>
  <c r="T652" i="26" s="1"/>
  <c r="S311" i="26"/>
  <c r="T311" i="26" s="1"/>
  <c r="S323" i="26"/>
  <c r="T323" i="26" s="1"/>
  <c r="S620" i="26"/>
  <c r="T620" i="26" s="1"/>
  <c r="S404" i="26"/>
  <c r="T404" i="26" s="1"/>
  <c r="S590" i="26"/>
  <c r="T590" i="26" s="1"/>
  <c r="S417" i="26"/>
  <c r="T417" i="26" s="1"/>
  <c r="S328" i="26"/>
  <c r="T328" i="26" s="1"/>
  <c r="S123" i="26"/>
  <c r="T123" i="26" s="1"/>
  <c r="S576" i="26"/>
  <c r="T576" i="26" s="1"/>
  <c r="S579" i="26"/>
  <c r="T579" i="26" s="1"/>
  <c r="S562" i="26"/>
  <c r="T562" i="26" s="1"/>
  <c r="S260" i="26"/>
  <c r="T260" i="26" s="1"/>
  <c r="S117" i="26"/>
  <c r="T117" i="26" s="1"/>
  <c r="S271" i="26"/>
  <c r="T271" i="26" s="1"/>
  <c r="S77" i="26"/>
  <c r="T77" i="26" s="1"/>
  <c r="S110" i="26"/>
  <c r="T110" i="26" s="1"/>
  <c r="S214" i="26"/>
  <c r="T214" i="26" s="1"/>
  <c r="S321" i="26"/>
  <c r="T321" i="26" s="1"/>
  <c r="S225" i="26"/>
  <c r="T225" i="26" s="1"/>
  <c r="S184" i="26"/>
  <c r="T184" i="26" s="1"/>
  <c r="S567" i="26"/>
  <c r="T567" i="26" s="1"/>
  <c r="S431" i="26"/>
  <c r="T431" i="26" s="1"/>
  <c r="S369" i="26"/>
  <c r="T369" i="26" s="1"/>
  <c r="S638" i="26"/>
  <c r="T638" i="26" s="1"/>
  <c r="S219" i="26"/>
  <c r="T219" i="26" s="1"/>
  <c r="S201" i="26"/>
  <c r="T201" i="26" s="1"/>
  <c r="S434" i="26"/>
  <c r="T434" i="26" s="1"/>
  <c r="S388" i="26"/>
  <c r="T388" i="26" s="1"/>
  <c r="S403" i="26"/>
  <c r="T403" i="26" s="1"/>
  <c r="S113" i="26"/>
  <c r="T113" i="26" s="1"/>
  <c r="S596" i="26"/>
  <c r="T596" i="26" s="1"/>
  <c r="S162" i="26"/>
  <c r="T162" i="26" s="1"/>
  <c r="S390" i="26"/>
  <c r="T390" i="26" s="1"/>
  <c r="S565" i="26"/>
  <c r="T565" i="26" s="1"/>
  <c r="S155" i="26"/>
  <c r="T155" i="26" s="1"/>
  <c r="S190" i="26"/>
  <c r="T190" i="26" s="1"/>
  <c r="Q570" i="26"/>
  <c r="S484" i="26"/>
  <c r="T484" i="26" s="1"/>
  <c r="S532" i="26"/>
  <c r="T532" i="26" s="1"/>
  <c r="Q127" i="26"/>
  <c r="S143" i="26"/>
  <c r="T143" i="26" s="1"/>
  <c r="S179" i="26"/>
  <c r="T179" i="26" s="1"/>
  <c r="S555" i="26"/>
  <c r="T555" i="26" s="1"/>
  <c r="S242" i="26"/>
  <c r="T242" i="26" s="1"/>
  <c r="S163" i="26"/>
  <c r="T163" i="26" s="1"/>
  <c r="S195" i="26"/>
  <c r="T195" i="26" s="1"/>
  <c r="S528" i="26"/>
  <c r="T528" i="26" s="1"/>
  <c r="S566" i="26"/>
  <c r="T566" i="26" s="1"/>
  <c r="S408" i="26"/>
  <c r="T408" i="26" s="1"/>
  <c r="S479" i="26"/>
  <c r="T479" i="26" s="1"/>
  <c r="S307" i="26"/>
  <c r="T307" i="26" s="1"/>
  <c r="S327" i="26"/>
  <c r="T327" i="26" s="1"/>
  <c r="S277" i="26"/>
  <c r="T277" i="26" s="1"/>
  <c r="S391" i="26"/>
  <c r="T391" i="26" s="1"/>
  <c r="S577" i="26"/>
  <c r="T577" i="26" s="1"/>
  <c r="S301" i="26"/>
  <c r="T301" i="26" s="1"/>
  <c r="S238" i="26"/>
  <c r="T238" i="26" s="1"/>
  <c r="S395" i="26"/>
  <c r="T395" i="26" s="1"/>
  <c r="S356" i="26"/>
  <c r="T356" i="26" s="1"/>
  <c r="S183" i="26"/>
  <c r="T183" i="26" s="1"/>
  <c r="S663" i="26"/>
  <c r="T663" i="26" s="1"/>
  <c r="S657" i="26"/>
  <c r="T657" i="26" s="1"/>
  <c r="S251" i="26"/>
  <c r="T251" i="26" s="1"/>
  <c r="S237" i="26"/>
  <c r="T237" i="26" s="1"/>
  <c r="S324" i="26"/>
  <c r="T324" i="26" s="1"/>
  <c r="S374" i="26"/>
  <c r="T374" i="26" s="1"/>
  <c r="S78" i="26"/>
  <c r="T78" i="26" s="1"/>
  <c r="S659" i="26"/>
  <c r="T659" i="26" s="1"/>
  <c r="S283" i="26"/>
  <c r="T283" i="26" s="1"/>
  <c r="S72" i="26"/>
  <c r="T72" i="26" s="1"/>
  <c r="S379" i="26"/>
  <c r="T379" i="26" s="1"/>
  <c r="Q444" i="26"/>
  <c r="S578" i="26"/>
  <c r="T578" i="26" s="1"/>
  <c r="Q149" i="26"/>
  <c r="S424" i="26"/>
  <c r="T424" i="26" s="1"/>
  <c r="Q353" i="26"/>
  <c r="S236" i="26"/>
  <c r="T236" i="26" s="1"/>
  <c r="S504" i="26"/>
  <c r="T504" i="26" s="1"/>
  <c r="S199" i="26"/>
  <c r="T199" i="26" s="1"/>
  <c r="S141" i="26"/>
  <c r="T141" i="26" s="1"/>
  <c r="Q427" i="26"/>
  <c r="S655" i="26"/>
  <c r="T655" i="26" s="1"/>
  <c r="Q476" i="26"/>
  <c r="Q625" i="26"/>
  <c r="Q451" i="26"/>
  <c r="Q436" i="26"/>
  <c r="S375" i="26"/>
  <c r="T375" i="26" s="1"/>
  <c r="Q352" i="26"/>
  <c r="S557" i="26"/>
  <c r="T557" i="26" s="1"/>
  <c r="Q284" i="26"/>
  <c r="Q112" i="26"/>
  <c r="S265" i="26"/>
  <c r="T265" i="26" s="1"/>
  <c r="S346" i="26"/>
  <c r="T346" i="26" s="1"/>
  <c r="S93" i="26"/>
  <c r="T93" i="26" s="1"/>
  <c r="Q575" i="26"/>
  <c r="S405" i="26"/>
  <c r="T405" i="26" s="1"/>
  <c r="Q387" i="26"/>
  <c r="Q376" i="26"/>
  <c r="S362" i="26"/>
  <c r="T362" i="26" s="1"/>
  <c r="S358" i="26"/>
  <c r="T358" i="26" s="1"/>
  <c r="S550" i="26"/>
  <c r="T550" i="26" s="1"/>
  <c r="Q513" i="26"/>
  <c r="S488" i="26"/>
  <c r="T488" i="26" s="1"/>
  <c r="Q137" i="26"/>
  <c r="Q96" i="26"/>
  <c r="S296" i="26"/>
  <c r="T296" i="26" s="1"/>
  <c r="Q138" i="26"/>
  <c r="S122" i="26"/>
  <c r="T122" i="26" s="1"/>
  <c r="S90" i="26"/>
  <c r="T90" i="26" s="1"/>
  <c r="S411" i="26"/>
  <c r="T411" i="26" s="1"/>
  <c r="S406" i="26"/>
  <c r="T406" i="26" s="1"/>
  <c r="S599" i="26"/>
  <c r="T599" i="26" s="1"/>
  <c r="S456" i="26"/>
  <c r="T456" i="26" s="1"/>
  <c r="S299" i="26"/>
  <c r="T299" i="26" s="1"/>
  <c r="S410" i="26"/>
  <c r="T410" i="26" s="1"/>
  <c r="S386" i="26"/>
  <c r="T386" i="26" s="1"/>
  <c r="S385" i="26"/>
  <c r="T385" i="26" s="1"/>
  <c r="S151" i="26"/>
  <c r="T151" i="26" s="1"/>
  <c r="S480" i="26"/>
  <c r="T480" i="26" s="1"/>
  <c r="S350" i="26"/>
  <c r="T350" i="26" s="1"/>
  <c r="S257" i="26"/>
  <c r="T257" i="26" s="1"/>
  <c r="S531" i="26"/>
  <c r="T531" i="26" s="1"/>
  <c r="S382" i="26"/>
  <c r="T382" i="26" s="1"/>
  <c r="S222" i="26"/>
  <c r="T222" i="26" s="1"/>
  <c r="S215" i="26"/>
  <c r="T215" i="26" s="1"/>
  <c r="S338" i="26"/>
  <c r="T338" i="26" s="1"/>
  <c r="S438" i="26"/>
  <c r="T438" i="26" s="1"/>
  <c r="S469" i="26"/>
  <c r="T469" i="26" s="1"/>
  <c r="S351" i="26"/>
  <c r="T351" i="26" s="1"/>
  <c r="S669" i="26"/>
  <c r="T669" i="26" s="1"/>
  <c r="S486" i="26"/>
  <c r="T486" i="26" s="1"/>
  <c r="S275" i="26"/>
  <c r="T275" i="26" s="1"/>
  <c r="S329" i="26"/>
  <c r="T329" i="26" s="1"/>
  <c r="S124" i="26"/>
  <c r="T124" i="26" s="1"/>
  <c r="S266" i="26"/>
  <c r="T266" i="26" s="1"/>
  <c r="S610" i="26"/>
  <c r="T610" i="26" s="1"/>
  <c r="S573" i="26"/>
  <c r="T573" i="26" s="1"/>
  <c r="S432" i="26"/>
  <c r="T432" i="26" s="1"/>
  <c r="S413" i="26"/>
  <c r="T413" i="26" s="1"/>
  <c r="S475" i="26"/>
  <c r="T475" i="26" s="1"/>
  <c r="S653" i="26"/>
  <c r="T653" i="26" s="1"/>
  <c r="S103" i="26"/>
  <c r="T103" i="26" s="1"/>
  <c r="S344" i="26"/>
  <c r="T344" i="26" s="1"/>
  <c r="S524" i="26"/>
  <c r="T524" i="26" s="1"/>
  <c r="S645" i="26"/>
  <c r="T645" i="26" s="1"/>
  <c r="S518" i="26"/>
  <c r="T518" i="26" s="1"/>
  <c r="S281" i="26"/>
  <c r="T281" i="26" s="1"/>
  <c r="S300" i="26"/>
  <c r="T300" i="26" s="1"/>
  <c r="S253" i="26"/>
  <c r="T253" i="26" s="1"/>
  <c r="S525" i="26"/>
  <c r="T525" i="26" s="1"/>
  <c r="S212" i="26"/>
  <c r="T212" i="26" s="1"/>
  <c r="S556" i="26"/>
  <c r="T556" i="26" s="1"/>
  <c r="S241" i="26"/>
  <c r="T241" i="26" s="1"/>
  <c r="S204" i="26"/>
  <c r="T204" i="26" s="1"/>
  <c r="S435" i="26"/>
  <c r="T435" i="26" s="1"/>
  <c r="S343" i="26"/>
  <c r="T343" i="26" s="1"/>
  <c r="S326" i="26"/>
  <c r="T326" i="26" s="1"/>
  <c r="S643" i="26"/>
  <c r="T643" i="26" s="1"/>
  <c r="S552" i="26"/>
  <c r="T552" i="26" s="1"/>
  <c r="S261" i="26"/>
  <c r="T261" i="26" s="1"/>
  <c r="S198" i="26"/>
  <c r="T198" i="26" s="1"/>
  <c r="S70" i="26"/>
  <c r="T70" i="26" s="1"/>
  <c r="S370" i="26"/>
  <c r="T370" i="26" s="1"/>
  <c r="S443" i="26"/>
  <c r="T443" i="26" s="1"/>
  <c r="S304" i="26"/>
  <c r="T304" i="26" s="1"/>
  <c r="S437" i="26"/>
  <c r="T437" i="26" s="1"/>
  <c r="S554" i="26"/>
  <c r="T554" i="26" s="1"/>
  <c r="S233" i="26"/>
  <c r="T233" i="26" s="1"/>
  <c r="S409" i="26"/>
  <c r="T409" i="26" s="1"/>
  <c r="S397" i="26"/>
  <c r="T397" i="26" s="1"/>
  <c r="S493" i="26"/>
  <c r="T493" i="26" s="1"/>
  <c r="S282" i="26"/>
  <c r="T282" i="26" s="1"/>
  <c r="S473" i="26"/>
  <c r="T473" i="26" s="1"/>
  <c r="S544" i="26"/>
  <c r="T544" i="26" s="1"/>
  <c r="S262" i="26"/>
  <c r="T262" i="26" s="1"/>
  <c r="S274" i="26"/>
  <c r="T274" i="26" s="1"/>
  <c r="S429" i="26"/>
  <c r="T429" i="26" s="1"/>
  <c r="S561" i="26"/>
  <c r="T561" i="26" s="1"/>
  <c r="S81" i="26"/>
  <c r="T81" i="26" s="1"/>
  <c r="S519" i="26"/>
  <c r="T519" i="26" s="1"/>
  <c r="S498" i="26"/>
  <c r="T498" i="26" s="1"/>
  <c r="S144" i="26"/>
  <c r="T144" i="26" s="1"/>
  <c r="S239" i="26"/>
  <c r="T239" i="26" s="1"/>
  <c r="S672" i="26"/>
  <c r="T672" i="26" s="1"/>
  <c r="S433" i="26"/>
  <c r="T433" i="26" s="1"/>
  <c r="S654" i="26"/>
  <c r="T654" i="26" s="1"/>
  <c r="Q154" i="26"/>
  <c r="Q639" i="26"/>
  <c r="Q258" i="26"/>
  <c r="S463" i="26"/>
  <c r="T463" i="26" s="1"/>
  <c r="S471" i="26"/>
  <c r="T471" i="26" s="1"/>
  <c r="S246" i="26"/>
  <c r="T246" i="26" s="1"/>
  <c r="S419" i="26"/>
  <c r="T419" i="26" s="1"/>
  <c r="S243" i="26"/>
  <c r="T243" i="26" s="1"/>
  <c r="S118" i="26"/>
  <c r="T118" i="26" s="1"/>
  <c r="Q135" i="26"/>
  <c r="S208" i="26"/>
  <c r="T208" i="26" s="1"/>
  <c r="S361" i="26"/>
  <c r="T361" i="26" s="1"/>
  <c r="S481" i="26"/>
  <c r="T481" i="26" s="1"/>
  <c r="S106" i="26"/>
  <c r="T106" i="26" s="1"/>
  <c r="Q453" i="26"/>
  <c r="S366" i="26"/>
  <c r="T366" i="26" s="1"/>
  <c r="Q182" i="26"/>
  <c r="S523" i="26"/>
  <c r="T523" i="26" s="1"/>
  <c r="Q665" i="26"/>
  <c r="S232" i="26"/>
  <c r="T232" i="26" s="1"/>
  <c r="Q289" i="26"/>
  <c r="S207" i="26"/>
  <c r="T207" i="26" s="1"/>
  <c r="Q142" i="26"/>
  <c r="S377" i="26"/>
  <c r="T377" i="26" s="1"/>
  <c r="S415" i="26"/>
  <c r="T415" i="26" s="1"/>
  <c r="S332" i="26"/>
  <c r="T332" i="26" s="1"/>
  <c r="S202" i="26"/>
  <c r="T202" i="26" s="1"/>
  <c r="S285" i="26"/>
  <c r="T285" i="26" s="1"/>
  <c r="S494" i="26"/>
  <c r="T494" i="26" s="1"/>
  <c r="Q336" i="26"/>
  <c r="S209" i="26"/>
  <c r="T209" i="26" s="1"/>
  <c r="Q525" i="26"/>
  <c r="S440" i="26"/>
  <c r="T440" i="26" s="1"/>
  <c r="S407" i="26"/>
  <c r="T407" i="26" s="1"/>
  <c r="S517" i="26"/>
  <c r="T517" i="26" s="1"/>
  <c r="S368" i="26"/>
  <c r="T368" i="26" s="1"/>
  <c r="S342" i="26"/>
  <c r="T342" i="26" s="1"/>
  <c r="S150" i="26"/>
  <c r="T150" i="26" s="1"/>
  <c r="Q552" i="26"/>
  <c r="S418" i="26"/>
  <c r="T418" i="26" s="1"/>
  <c r="S322" i="26"/>
  <c r="T322" i="26" s="1"/>
  <c r="S357" i="26"/>
  <c r="T357" i="26" s="1"/>
  <c r="S541" i="26"/>
  <c r="T541" i="26" s="1"/>
  <c r="S483" i="26"/>
  <c r="T483" i="26" s="1"/>
  <c r="S337" i="26"/>
  <c r="T337" i="26" s="1"/>
  <c r="S545" i="26"/>
  <c r="T545" i="26" s="1"/>
  <c r="S589" i="26"/>
  <c r="T589" i="26" s="1"/>
  <c r="S425" i="26"/>
  <c r="T425" i="26" s="1"/>
  <c r="S662" i="26"/>
  <c r="T662" i="26" s="1"/>
  <c r="S231" i="26"/>
  <c r="T231" i="26" s="1"/>
  <c r="S99" i="26"/>
  <c r="T99" i="26" s="1"/>
  <c r="S276" i="26"/>
  <c r="T276" i="26" s="1"/>
  <c r="S317" i="26"/>
  <c r="T317" i="26" s="1"/>
  <c r="S348" i="26"/>
  <c r="T348" i="26" s="1"/>
  <c r="S95" i="26"/>
  <c r="T95" i="26" s="1"/>
  <c r="S414" i="26"/>
  <c r="T414" i="26" s="1"/>
  <c r="S159" i="26"/>
  <c r="T159" i="26" s="1"/>
  <c r="S394" i="26"/>
  <c r="T394" i="26" s="1"/>
  <c r="S372" i="26"/>
  <c r="T372" i="26" s="1"/>
  <c r="S365" i="26"/>
  <c r="T365" i="26" s="1"/>
  <c r="S188" i="26"/>
  <c r="T188" i="26" s="1"/>
  <c r="S514" i="26"/>
  <c r="T514" i="26" s="1"/>
  <c r="S73" i="26"/>
  <c r="T73" i="26" s="1"/>
  <c r="S587" i="26"/>
  <c r="T587" i="26" s="1"/>
  <c r="S570" i="26"/>
  <c r="T570" i="26" s="1"/>
  <c r="S111" i="26"/>
  <c r="T111" i="26" s="1"/>
  <c r="S127" i="26"/>
  <c r="T127" i="26" s="1"/>
  <c r="S94" i="26"/>
  <c r="T94" i="26" s="1"/>
  <c r="S160" i="26"/>
  <c r="T160" i="26" s="1"/>
  <c r="S529" i="26"/>
  <c r="T529" i="26" s="1"/>
  <c r="S333" i="26"/>
  <c r="T333" i="26" s="1"/>
  <c r="S294" i="26"/>
  <c r="T294" i="26" s="1"/>
  <c r="S420" i="26"/>
  <c r="T420" i="26" s="1"/>
  <c r="S252" i="26"/>
  <c r="T252" i="26" s="1"/>
  <c r="S455" i="26"/>
  <c r="T455" i="26" s="1"/>
  <c r="S393" i="26"/>
  <c r="T393" i="26" s="1"/>
  <c r="S164" i="26"/>
  <c r="T164" i="26" s="1"/>
  <c r="S399" i="26"/>
  <c r="T399" i="26" s="1"/>
  <c r="S402" i="26"/>
  <c r="T402" i="26" s="1"/>
  <c r="S538" i="26"/>
  <c r="T538" i="26" s="1"/>
  <c r="S258" i="26"/>
  <c r="T258" i="26" s="1"/>
  <c r="S135" i="26"/>
  <c r="T135" i="26" s="1"/>
  <c r="S371" i="26"/>
  <c r="T371" i="26" s="1"/>
  <c r="S196" i="26"/>
  <c r="T196" i="26" s="1"/>
  <c r="S453" i="26"/>
  <c r="T453" i="26" s="1"/>
  <c r="S383" i="26"/>
  <c r="T383" i="26" s="1"/>
  <c r="S359" i="26"/>
  <c r="T359" i="26" s="1"/>
  <c r="S182" i="26"/>
  <c r="T182" i="26" s="1"/>
  <c r="S181" i="26"/>
  <c r="T181" i="26" s="1"/>
  <c r="S546" i="26"/>
  <c r="T546" i="26" s="1"/>
  <c r="S665" i="26"/>
  <c r="T665" i="26" s="1"/>
  <c r="S289" i="26"/>
  <c r="T289" i="26" s="1"/>
  <c r="S142" i="26"/>
  <c r="T142" i="26" s="1"/>
  <c r="S452" i="26"/>
  <c r="T452" i="26" s="1"/>
  <c r="S177" i="26"/>
  <c r="T177" i="26" s="1"/>
  <c r="S426" i="26"/>
  <c r="T426" i="26" s="1"/>
  <c r="S280" i="26"/>
  <c r="T280" i="26" s="1"/>
  <c r="Q326" i="26"/>
  <c r="S360" i="26"/>
  <c r="T360" i="26" s="1"/>
  <c r="S166" i="26"/>
  <c r="T166" i="26" s="1"/>
  <c r="S76" i="26"/>
  <c r="T76" i="26" s="1"/>
  <c r="S646" i="26"/>
  <c r="T646" i="26" s="1"/>
  <c r="S490" i="26"/>
  <c r="T490" i="26" s="1"/>
  <c r="S206" i="26"/>
  <c r="T206" i="26" s="1"/>
  <c r="S607" i="26"/>
  <c r="T607" i="26" s="1"/>
  <c r="S178" i="26"/>
  <c r="T178" i="26" s="1"/>
  <c r="S98" i="26"/>
  <c r="T98" i="26" s="1"/>
  <c r="Q103" i="26"/>
  <c r="S389" i="26"/>
  <c r="T389" i="26" s="1"/>
  <c r="S158" i="26"/>
  <c r="T158" i="26" s="1"/>
  <c r="S542" i="26"/>
  <c r="T542" i="26" s="1"/>
  <c r="S597" i="26"/>
  <c r="T597" i="26" s="1"/>
  <c r="Q577" i="26"/>
  <c r="S585" i="26"/>
  <c r="T585" i="26" s="1"/>
  <c r="S530" i="26"/>
  <c r="T530" i="26" s="1"/>
  <c r="S485" i="26"/>
  <c r="T485" i="26" s="1"/>
  <c r="S264" i="26"/>
  <c r="T264" i="26" s="1"/>
  <c r="S553" i="26"/>
  <c r="T553" i="26" s="1"/>
  <c r="Q251" i="26"/>
  <c r="Q301" i="26"/>
  <c r="Q237" i="26"/>
  <c r="Q238" i="26"/>
  <c r="S416" i="26"/>
  <c r="T416" i="26" s="1"/>
  <c r="Q576" i="26"/>
  <c r="S656" i="26"/>
  <c r="T656" i="26" s="1"/>
  <c r="S259" i="26"/>
  <c r="T259" i="26" s="1"/>
  <c r="Q214" i="26"/>
  <c r="S194" i="26"/>
  <c r="T194" i="26" s="1"/>
  <c r="S134" i="26"/>
  <c r="T134" i="26" s="1"/>
  <c r="S234" i="26"/>
  <c r="T234" i="26" s="1"/>
  <c r="S447" i="26"/>
  <c r="T447" i="26" s="1"/>
  <c r="S218" i="26"/>
  <c r="T218" i="26" s="1"/>
  <c r="S273" i="26"/>
  <c r="T273" i="26" s="1"/>
  <c r="S119" i="26"/>
  <c r="T119" i="26" s="1"/>
  <c r="S384" i="26"/>
  <c r="T384" i="26" s="1"/>
  <c r="S168" i="26"/>
  <c r="T168" i="26" s="1"/>
  <c r="S635" i="26"/>
  <c r="T635" i="26" s="1"/>
  <c r="S666" i="26"/>
  <c r="T666" i="26" s="1"/>
  <c r="S154" i="26"/>
  <c r="T154" i="26" s="1"/>
  <c r="S639" i="26"/>
  <c r="T639" i="26" s="1"/>
  <c r="S267" i="26"/>
  <c r="T267" i="26" s="1"/>
  <c r="S444" i="26"/>
  <c r="T444" i="26" s="1"/>
  <c r="S149" i="26"/>
  <c r="T149" i="26" s="1"/>
  <c r="S353" i="26"/>
  <c r="T353" i="26" s="1"/>
  <c r="S250" i="26"/>
  <c r="T250" i="26" s="1"/>
  <c r="S427" i="26"/>
  <c r="T427" i="26" s="1"/>
  <c r="S476" i="26"/>
  <c r="T476" i="26" s="1"/>
  <c r="S625" i="26"/>
  <c r="T625" i="26" s="1"/>
  <c r="S451" i="26"/>
  <c r="T451" i="26" s="1"/>
  <c r="S436" i="26"/>
  <c r="T436" i="26" s="1"/>
  <c r="S352" i="26"/>
  <c r="T352" i="26" s="1"/>
  <c r="S284" i="26"/>
  <c r="T284" i="26" s="1"/>
  <c r="S112" i="26"/>
  <c r="T112" i="26" s="1"/>
  <c r="S575" i="26"/>
  <c r="T575" i="26" s="1"/>
  <c r="S387" i="26"/>
  <c r="T387" i="26" s="1"/>
  <c r="S376" i="26"/>
  <c r="T376" i="26" s="1"/>
  <c r="S513" i="26"/>
  <c r="T513" i="26" s="1"/>
  <c r="S137" i="26"/>
  <c r="T137" i="26" s="1"/>
  <c r="S96" i="26"/>
  <c r="T96" i="26" s="1"/>
  <c r="S138" i="26"/>
  <c r="T138" i="26" s="1"/>
  <c r="S516" i="26"/>
  <c r="T516" i="26" s="1"/>
  <c r="S500" i="26"/>
  <c r="T500" i="26" s="1"/>
  <c r="S512" i="26"/>
  <c r="T512" i="26" s="1"/>
  <c r="S221" i="26"/>
  <c r="T221" i="26" s="1"/>
  <c r="S568" i="26"/>
  <c r="T568" i="26" s="1"/>
  <c r="S564" i="26"/>
  <c r="T564" i="26" s="1"/>
  <c r="S450" i="26"/>
  <c r="T450" i="26" s="1"/>
  <c r="S508" i="26"/>
  <c r="T508" i="26" s="1"/>
  <c r="S505" i="26"/>
  <c r="T505" i="26" s="1"/>
  <c r="S211" i="26"/>
  <c r="T211" i="26" s="1"/>
  <c r="S101" i="26"/>
  <c r="T101" i="26" s="1"/>
  <c r="S345" i="26"/>
  <c r="T345" i="26" s="1"/>
  <c r="S197" i="26"/>
  <c r="T197" i="26" s="1"/>
  <c r="S502" i="26"/>
  <c r="T502" i="26" s="1"/>
  <c r="S547" i="26"/>
  <c r="T547" i="26" s="1"/>
  <c r="S651" i="26"/>
  <c r="T651" i="26" s="1"/>
  <c r="S269" i="26"/>
  <c r="T269" i="26" s="1"/>
  <c r="S105" i="26"/>
  <c r="T105" i="26" s="1"/>
  <c r="S520" i="26"/>
  <c r="T520" i="26" s="1"/>
  <c r="Q299" i="26"/>
  <c r="S584" i="26"/>
  <c r="T584" i="26" s="1"/>
  <c r="Q410" i="26"/>
  <c r="S398" i="26"/>
  <c r="T398" i="26" s="1"/>
  <c r="Q386" i="26"/>
  <c r="S644" i="26"/>
  <c r="T644" i="26" s="1"/>
  <c r="S334" i="26"/>
  <c r="T334" i="26" s="1"/>
  <c r="S482" i="26"/>
  <c r="T482" i="26" s="1"/>
  <c r="S133" i="26"/>
  <c r="T133" i="26" s="1"/>
  <c r="S316" i="26"/>
  <c r="T316" i="26" s="1"/>
  <c r="S216" i="26"/>
  <c r="T216" i="26" s="1"/>
  <c r="S423" i="26"/>
  <c r="T423" i="26" s="1"/>
  <c r="S623" i="26"/>
  <c r="T623" i="26" s="1"/>
  <c r="S474" i="26"/>
  <c r="T474" i="26" s="1"/>
  <c r="S293" i="26"/>
  <c r="T293" i="26" s="1"/>
  <c r="S288" i="26"/>
  <c r="T288" i="26" s="1"/>
  <c r="S318" i="26"/>
  <c r="T318" i="26" s="1"/>
  <c r="S295" i="26"/>
  <c r="T295" i="26" s="1"/>
  <c r="Q260" i="26"/>
  <c r="S400" i="26"/>
  <c r="T400" i="26" s="1"/>
  <c r="Q321" i="26"/>
  <c r="S446" i="26"/>
  <c r="T446" i="26" s="1"/>
  <c r="Q397" i="26"/>
  <c r="S569" i="26"/>
  <c r="T569" i="26" s="1"/>
  <c r="Q493" i="26"/>
  <c r="S308" i="26"/>
  <c r="T308" i="26" s="1"/>
  <c r="Q282" i="26"/>
  <c r="S91" i="26"/>
  <c r="T91" i="26" s="1"/>
  <c r="S297" i="26"/>
  <c r="T297" i="26" s="1"/>
  <c r="S649" i="26"/>
  <c r="T649" i="26" s="1"/>
  <c r="S173" i="26"/>
  <c r="T173" i="26" s="1"/>
  <c r="S363" i="26"/>
  <c r="T363" i="26" s="1"/>
  <c r="Q473" i="26"/>
  <c r="S489" i="26"/>
  <c r="T489" i="26" s="1"/>
  <c r="Q262" i="26"/>
  <c r="S364" i="26"/>
  <c r="T364" i="26" s="1"/>
  <c r="S499" i="26"/>
  <c r="T499" i="26" s="1"/>
  <c r="S84" i="26"/>
  <c r="T84" i="26" s="1"/>
  <c r="S220" i="26"/>
  <c r="T220" i="26" s="1"/>
  <c r="S213" i="26"/>
  <c r="T213" i="26" s="1"/>
  <c r="S563" i="26"/>
  <c r="T563" i="26" s="1"/>
  <c r="S661" i="26"/>
  <c r="T661" i="26" s="1"/>
  <c r="S217" i="26"/>
  <c r="T217" i="26" s="1"/>
  <c r="S503" i="26"/>
  <c r="T503" i="26" s="1"/>
  <c r="S131" i="26"/>
  <c r="T131" i="26" s="1"/>
  <c r="S191" i="26"/>
  <c r="T191" i="26" s="1"/>
  <c r="S448" i="26"/>
  <c r="T448" i="26" s="1"/>
  <c r="Q378" i="26"/>
  <c r="S167" i="26"/>
  <c r="T167" i="26" s="1"/>
  <c r="S165" i="26"/>
  <c r="T165" i="26" s="1"/>
  <c r="S515" i="26"/>
  <c r="T515" i="26" s="1"/>
  <c r="S540" i="26"/>
  <c r="T540" i="26" s="1"/>
  <c r="S247" i="26"/>
  <c r="T247" i="26" s="1"/>
  <c r="S205" i="26"/>
  <c r="T205" i="26" s="1"/>
  <c r="S107" i="26"/>
  <c r="T107" i="26" s="1"/>
  <c r="S537" i="26"/>
  <c r="T537" i="26" s="1"/>
  <c r="S441" i="26"/>
  <c r="T441" i="26" s="1"/>
  <c r="S373" i="26"/>
  <c r="T373" i="26" s="1"/>
  <c r="S161" i="26"/>
  <c r="T161" i="26" s="1"/>
  <c r="S169" i="26"/>
  <c r="T169" i="26" s="1"/>
  <c r="S235" i="26"/>
  <c r="T235" i="26" s="1"/>
  <c r="S132" i="26"/>
  <c r="T132" i="26" s="1"/>
  <c r="Q268" i="26"/>
  <c r="S543" i="26"/>
  <c r="T543" i="26" s="1"/>
  <c r="S670" i="26"/>
  <c r="T670" i="26" s="1"/>
  <c r="S457" i="26"/>
  <c r="T457" i="26" s="1"/>
  <c r="S430" i="26"/>
  <c r="T430" i="26" s="1"/>
  <c r="S591" i="26"/>
  <c r="T591" i="26" s="1"/>
  <c r="S298" i="26"/>
  <c r="T298" i="26" s="1"/>
  <c r="S210" i="26"/>
  <c r="T210" i="26" s="1"/>
  <c r="S470" i="26"/>
  <c r="T470" i="26" s="1"/>
  <c r="Q174" i="26"/>
  <c r="S571" i="26"/>
  <c r="T571" i="26" s="1"/>
  <c r="S80" i="26"/>
  <c r="T80" i="26" s="1"/>
  <c r="S185" i="26"/>
  <c r="T185" i="26" s="1"/>
  <c r="S536" i="26"/>
  <c r="T536" i="26" s="1"/>
  <c r="S263" i="26"/>
  <c r="T263" i="26" s="1"/>
  <c r="S102" i="26"/>
  <c r="T102" i="26" s="1"/>
  <c r="S509" i="26"/>
  <c r="T509" i="26" s="1"/>
  <c r="S580" i="26"/>
  <c r="T580" i="26" s="1"/>
  <c r="S422" i="26"/>
  <c r="T422" i="26" s="1"/>
  <c r="S381" i="26"/>
  <c r="T381" i="26" s="1"/>
  <c r="S172" i="26"/>
  <c r="T172" i="26" s="1"/>
  <c r="S551" i="26"/>
  <c r="T551" i="26" s="1"/>
  <c r="S477" i="26"/>
  <c r="T477" i="26" s="1"/>
  <c r="S254" i="26"/>
  <c r="T254" i="26" s="1"/>
  <c r="S136" i="26"/>
  <c r="T136" i="26" s="1"/>
  <c r="S255" i="26"/>
  <c r="T255" i="26" s="1"/>
  <c r="S581" i="26"/>
  <c r="T581" i="26" s="1"/>
  <c r="S396" i="26"/>
  <c r="T396" i="26" s="1"/>
  <c r="S572" i="26"/>
  <c r="T572" i="26" s="1"/>
  <c r="Q162" i="26"/>
  <c r="S449" i="26"/>
  <c r="T449" i="26" s="1"/>
  <c r="S460" i="26"/>
  <c r="T460" i="26" s="1"/>
  <c r="Q478" i="26"/>
  <c r="Q201" i="26"/>
  <c r="S592" i="26"/>
  <c r="T592" i="26" s="1"/>
  <c r="S660" i="26"/>
  <c r="T660" i="26" s="1"/>
  <c r="S244" i="26"/>
  <c r="T244" i="26" s="1"/>
  <c r="Q390" i="26"/>
  <c r="S586" i="26"/>
  <c r="T586" i="26" s="1"/>
  <c r="Q179" i="26"/>
  <c r="S472" i="26"/>
  <c r="T472" i="26" s="1"/>
  <c r="S650" i="26"/>
  <c r="T650" i="26" s="1"/>
  <c r="S128" i="26"/>
  <c r="T128" i="26" s="1"/>
  <c r="Q590" i="26"/>
  <c r="Q404" i="26"/>
  <c r="S79" i="26"/>
  <c r="T79" i="26" s="1"/>
  <c r="S180" i="26"/>
  <c r="T180" i="26" s="1"/>
  <c r="S526" i="26"/>
  <c r="T526" i="26" s="1"/>
  <c r="S71" i="26"/>
  <c r="T71" i="26" s="1"/>
  <c r="S428" i="26"/>
  <c r="T428" i="26" s="1"/>
  <c r="Q382" i="26"/>
  <c r="S392" i="26"/>
  <c r="T392" i="26" s="1"/>
  <c r="S380" i="26"/>
  <c r="T380" i="26" s="1"/>
  <c r="S495" i="26"/>
  <c r="T495" i="26" s="1"/>
  <c r="S640" i="26"/>
  <c r="T640" i="26" s="1"/>
  <c r="S487" i="26"/>
  <c r="T487" i="26" s="1"/>
  <c r="Q351" i="26"/>
  <c r="Q669" i="26"/>
  <c r="Q486" i="26"/>
  <c r="S527" i="26"/>
  <c r="T527" i="26" s="1"/>
  <c r="Q275" i="26"/>
  <c r="S104" i="26"/>
  <c r="T104" i="26" s="1"/>
  <c r="Q329" i="26"/>
  <c r="Q124" i="26"/>
  <c r="Q266" i="26"/>
  <c r="Q610" i="26"/>
  <c r="Q654" i="26"/>
  <c r="S336" i="26"/>
  <c r="T336" i="26" s="1"/>
  <c r="Q483" i="26"/>
  <c r="Q420" i="26"/>
  <c r="Q252" i="26"/>
  <c r="Q516" i="26"/>
  <c r="Q512" i="26"/>
  <c r="Q568" i="26"/>
  <c r="Q101" i="26"/>
  <c r="Q269" i="26"/>
  <c r="Q520" i="26"/>
  <c r="Q398" i="26"/>
  <c r="Q274" i="26"/>
  <c r="Q429" i="26"/>
  <c r="Q561" i="26"/>
  <c r="Q81" i="26"/>
  <c r="Q519" i="26"/>
  <c r="Q498" i="26"/>
  <c r="Q144" i="26"/>
  <c r="Q239" i="26"/>
  <c r="Q672" i="26"/>
  <c r="Q433" i="26"/>
  <c r="Q332" i="26"/>
  <c r="Q202" i="26"/>
  <c r="Q285" i="26"/>
  <c r="Q131" i="26"/>
  <c r="Q571" i="26"/>
  <c r="Q536" i="26"/>
  <c r="Q263" i="26"/>
  <c r="Q102" i="26"/>
  <c r="Q222" i="26"/>
  <c r="Q215" i="26"/>
  <c r="Q338" i="26"/>
  <c r="Q438" i="26"/>
  <c r="D33" i="12"/>
  <c r="Q106" i="26"/>
  <c r="Q608" i="26"/>
  <c r="Q212" i="26"/>
  <c r="Q245" i="26"/>
  <c r="Q564" i="26"/>
  <c r="Q347" i="26"/>
  <c r="Q152" i="26"/>
  <c r="Q255" i="26"/>
  <c r="Q99" i="26"/>
  <c r="Q243" i="26"/>
  <c r="E21" i="12"/>
  <c r="E37" i="12"/>
  <c r="Q411" i="26"/>
  <c r="Q490" i="26"/>
  <c r="Q317" i="26"/>
  <c r="Q209" i="26"/>
  <c r="Q406" i="26"/>
  <c r="Q566" i="26"/>
  <c r="Q607" i="26"/>
  <c r="Q408" i="26"/>
  <c r="Q177" i="26"/>
  <c r="Q219" i="26"/>
  <c r="Q327" i="26"/>
  <c r="Q361" i="26"/>
  <c r="Q620" i="26"/>
  <c r="E33" i="12"/>
  <c r="Q567" i="26"/>
  <c r="Q383" i="26"/>
  <c r="Q587" i="26"/>
  <c r="Q431" i="26"/>
  <c r="Q181" i="26"/>
  <c r="Q463" i="26"/>
  <c r="Q479" i="26"/>
  <c r="Q546" i="26"/>
  <c r="Q307" i="26"/>
  <c r="Q111" i="26"/>
  <c r="Q599" i="26"/>
  <c r="Q360" i="26"/>
  <c r="Q184" i="26"/>
  <c r="Q166" i="26"/>
  <c r="Q159" i="26"/>
  <c r="Q76" i="26"/>
  <c r="Q646" i="26"/>
  <c r="Q206" i="26"/>
  <c r="D21" i="12"/>
  <c r="Q371" i="26"/>
  <c r="Q196" i="26"/>
  <c r="Q389" i="26"/>
  <c r="Q160" i="26"/>
  <c r="Q164" i="26"/>
  <c r="Q638" i="26"/>
  <c r="Q234" i="26"/>
  <c r="Q98" i="26"/>
  <c r="Q191" i="26"/>
  <c r="Q426" i="26"/>
  <c r="E27" i="12"/>
  <c r="E35" i="12"/>
  <c r="D28" i="12"/>
  <c r="Q246" i="26"/>
  <c r="Q635" i="26"/>
  <c r="E34" i="12"/>
  <c r="E23" i="12"/>
  <c r="D24" i="12"/>
  <c r="E24" i="12"/>
  <c r="D37" i="12"/>
  <c r="Q158" i="26"/>
  <c r="Q448" i="26"/>
  <c r="Q399" i="26"/>
  <c r="Q562" i="26"/>
  <c r="Q167" i="26"/>
  <c r="Q455" i="26"/>
  <c r="Q515" i="26"/>
  <c r="Q247" i="26"/>
  <c r="Q218" i="26"/>
  <c r="Q277" i="26"/>
  <c r="Q95" i="26"/>
  <c r="Q107" i="26"/>
  <c r="Q452" i="26"/>
  <c r="Q596" i="26"/>
  <c r="Q168" i="26"/>
  <c r="Q666" i="26"/>
  <c r="Q658" i="26"/>
  <c r="Q117" i="26"/>
  <c r="Q565" i="26"/>
  <c r="Q409" i="26"/>
  <c r="Q155" i="26"/>
  <c r="Q225" i="26"/>
  <c r="Q267" i="26"/>
  <c r="Q417" i="26"/>
  <c r="D27" i="12"/>
  <c r="Q537" i="26"/>
  <c r="Q271" i="26"/>
  <c r="D35" i="12"/>
  <c r="E28" i="12"/>
  <c r="Q441" i="26"/>
  <c r="E36" i="12"/>
  <c r="Q393" i="26"/>
  <c r="Q407" i="26"/>
  <c r="D36" i="12"/>
  <c r="D34" i="12"/>
  <c r="Q337" i="26"/>
  <c r="Q580" i="26"/>
  <c r="Q545" i="26"/>
  <c r="Q589" i="26"/>
  <c r="Q425" i="26"/>
  <c r="Q172" i="26"/>
  <c r="Q551" i="26"/>
  <c r="Q477" i="26"/>
  <c r="Q257" i="26"/>
  <c r="Q136" i="26"/>
  <c r="Q531" i="26"/>
  <c r="Q581" i="26"/>
  <c r="Q276" i="26"/>
  <c r="Q508" i="26"/>
  <c r="Q556" i="26"/>
  <c r="Q533" i="26"/>
  <c r="Q505" i="26"/>
  <c r="Q195" i="26"/>
  <c r="Q435" i="26"/>
  <c r="Q343" i="26"/>
  <c r="Q442" i="26"/>
  <c r="Q502" i="26"/>
  <c r="Q652" i="26"/>
  <c r="Q651" i="26"/>
  <c r="Q643" i="26"/>
  <c r="Q272" i="26"/>
  <c r="Q249" i="26"/>
  <c r="Q391" i="26"/>
  <c r="Q77" i="26"/>
  <c r="Q163" i="26"/>
  <c r="Q122" i="26"/>
  <c r="Q544" i="26"/>
  <c r="Q250" i="26"/>
  <c r="Q90" i="26"/>
  <c r="E30" i="12"/>
  <c r="E25" i="12"/>
  <c r="E22" i="12"/>
  <c r="D30" i="12"/>
  <c r="D25" i="12"/>
  <c r="D22" i="12"/>
  <c r="Q555" i="26"/>
  <c r="Q235" i="26"/>
  <c r="Q298" i="26"/>
  <c r="Q470" i="26"/>
  <c r="Q357" i="26"/>
  <c r="Q80" i="26"/>
  <c r="Q385" i="26"/>
  <c r="Q185" i="26"/>
  <c r="Q151" i="26"/>
  <c r="Q480" i="26"/>
  <c r="Q541" i="26"/>
  <c r="D29" i="12"/>
  <c r="Q509" i="26"/>
  <c r="Q422" i="26"/>
  <c r="Q381" i="26"/>
  <c r="Q662" i="26"/>
  <c r="Q254" i="26"/>
  <c r="Q231" i="26"/>
  <c r="E31" i="12"/>
  <c r="E29" i="12"/>
  <c r="D31" i="12"/>
  <c r="Q469" i="26"/>
  <c r="E32" i="12"/>
  <c r="D23" i="12"/>
  <c r="D32" i="12"/>
  <c r="Q432" i="26"/>
  <c r="Q123" i="26"/>
  <c r="Q134" i="26"/>
  <c r="Q369" i="26"/>
  <c r="Q475" i="26"/>
  <c r="Q413" i="26"/>
  <c r="Q529" i="26"/>
  <c r="Q356" i="26"/>
  <c r="Q183" i="26"/>
  <c r="Q653" i="26"/>
  <c r="Q333" i="26"/>
  <c r="Q573" i="26"/>
  <c r="Q663" i="26"/>
  <c r="Q294" i="26"/>
  <c r="Q657" i="26"/>
  <c r="Q574" i="26"/>
  <c r="Q597" i="26"/>
  <c r="Q437" i="26"/>
  <c r="Q530" i="26"/>
  <c r="Q264" i="26"/>
  <c r="Q240" i="26"/>
  <c r="Q118" i="26"/>
  <c r="Q208" i="26"/>
  <c r="Q323" i="26"/>
  <c r="Q328" i="26"/>
  <c r="Q94" i="26"/>
  <c r="Q348" i="26"/>
  <c r="Q178" i="26"/>
  <c r="Q395" i="26"/>
  <c r="Q481" i="26"/>
  <c r="Q588" i="26"/>
  <c r="Q560" i="26"/>
  <c r="Q421" i="26"/>
  <c r="Q190" i="26"/>
  <c r="Q585" i="26"/>
  <c r="Q647" i="26"/>
  <c r="Q485" i="26"/>
  <c r="Q554" i="26"/>
  <c r="Q539" i="26"/>
  <c r="Q553" i="26"/>
  <c r="Q233" i="26"/>
  <c r="Q256" i="26"/>
  <c r="Q440" i="26"/>
  <c r="Q373" i="26"/>
  <c r="Q414" i="26"/>
  <c r="Q169" i="26"/>
  <c r="Q517" i="26"/>
  <c r="Q132" i="26"/>
  <c r="Q242" i="26"/>
  <c r="Q670" i="26"/>
  <c r="Q388" i="26"/>
  <c r="Q591" i="26"/>
  <c r="Q150" i="26"/>
  <c r="Q542" i="26"/>
  <c r="Q538" i="26"/>
  <c r="Q456" i="26"/>
  <c r="Q401" i="26"/>
  <c r="Q344" i="26"/>
  <c r="Q524" i="26"/>
  <c r="Q518" i="26"/>
  <c r="Q532" i="26"/>
  <c r="Q281" i="26"/>
  <c r="Q203" i="26"/>
  <c r="Q100" i="26"/>
  <c r="Q355" i="26"/>
  <c r="Q500" i="26"/>
  <c r="Q253" i="26"/>
  <c r="Q221" i="26"/>
  <c r="Q97" i="26"/>
  <c r="Q359" i="26"/>
  <c r="Q419" i="26"/>
  <c r="Q543" i="26"/>
  <c r="Q200" i="26"/>
  <c r="Q471" i="26"/>
  <c r="Q325" i="26"/>
  <c r="Q232" i="26"/>
  <c r="Q207" i="26"/>
  <c r="Q116" i="26"/>
  <c r="Q194" i="26"/>
  <c r="Q377" i="26"/>
  <c r="Q396" i="26"/>
  <c r="Q402" i="26"/>
  <c r="Q449" i="26"/>
  <c r="Q648" i="26"/>
  <c r="Q295" i="26"/>
  <c r="Q92" i="26"/>
  <c r="Q592" i="26"/>
  <c r="Q324" i="26"/>
  <c r="Q244" i="26"/>
  <c r="Q374" i="26"/>
  <c r="Q78" i="26"/>
  <c r="Q472" i="26"/>
  <c r="Q308" i="26"/>
  <c r="Q283" i="26"/>
  <c r="Q91" i="26"/>
  <c r="Q649" i="26"/>
  <c r="Q345" i="26"/>
  <c r="Q379" i="26"/>
  <c r="Q578" i="26"/>
  <c r="Q424" i="26"/>
  <c r="Q526" i="26"/>
  <c r="Q489" i="26"/>
  <c r="Q504" i="26"/>
  <c r="Q113" i="26"/>
  <c r="Q447" i="26"/>
  <c r="Q579" i="26"/>
  <c r="Q165" i="26"/>
  <c r="Q540" i="26"/>
  <c r="Q205" i="26"/>
  <c r="Q280" i="26"/>
  <c r="Q315" i="26"/>
  <c r="Q161" i="26"/>
  <c r="Q434" i="26"/>
  <c r="Q368" i="26"/>
  <c r="Q457" i="26"/>
  <c r="Q403" i="26"/>
  <c r="Q342" i="26"/>
  <c r="Q430" i="26"/>
  <c r="Q210" i="26"/>
  <c r="Q110" i="26"/>
  <c r="Q273" i="26"/>
  <c r="Q418" i="26"/>
  <c r="Q322" i="26"/>
  <c r="Q645" i="26"/>
  <c r="Q484" i="26"/>
  <c r="Q300" i="26"/>
  <c r="Q354" i="26"/>
  <c r="Q349" i="26"/>
  <c r="Q450" i="26"/>
  <c r="Q507" i="26"/>
  <c r="Q241" i="26"/>
  <c r="Q211" i="26"/>
  <c r="Q204" i="26"/>
  <c r="Q173" i="26"/>
  <c r="Q119" i="26"/>
  <c r="Q501" i="26"/>
  <c r="Q547" i="26"/>
  <c r="Q105" i="26"/>
  <c r="Q584" i="26"/>
  <c r="Q439" i="26"/>
  <c r="Q494" i="26"/>
  <c r="Q416" i="26"/>
  <c r="Q366" i="26"/>
  <c r="Q656" i="26"/>
  <c r="Q523" i="26"/>
  <c r="Q506" i="26"/>
  <c r="Q259" i="26"/>
  <c r="Q314" i="26"/>
  <c r="Q572" i="26"/>
  <c r="Q415" i="26"/>
  <c r="Q153" i="26"/>
  <c r="Q460" i="26"/>
  <c r="Q318" i="26"/>
  <c r="Q292" i="26"/>
  <c r="Q143" i="26"/>
  <c r="Q400" i="26"/>
  <c r="Q660" i="26"/>
  <c r="Q446" i="26"/>
  <c r="Q586" i="26"/>
  <c r="Q569" i="26"/>
  <c r="Q659" i="26"/>
  <c r="Q650" i="26"/>
  <c r="Q72" i="26"/>
  <c r="Q128" i="26"/>
  <c r="Q297" i="26"/>
  <c r="Q197" i="26"/>
  <c r="Q363" i="26"/>
  <c r="Q79" i="26"/>
  <c r="Q180" i="26"/>
  <c r="Q236" i="26"/>
  <c r="Q199" i="26"/>
  <c r="Q71" i="26"/>
  <c r="Q141" i="26"/>
  <c r="Q499" i="26"/>
  <c r="Q270" i="26"/>
  <c r="Q644" i="26"/>
  <c r="Q334" i="26"/>
  <c r="Q198" i="26"/>
  <c r="Q133" i="26"/>
  <c r="Q423" i="26"/>
  <c r="Q367" i="26"/>
  <c r="Q474" i="26"/>
  <c r="Q304" i="26"/>
  <c r="Q664" i="26"/>
  <c r="Q248" i="26"/>
  <c r="Q364" i="26"/>
  <c r="Q655" i="26"/>
  <c r="Q428" i="26"/>
  <c r="Q392" i="26"/>
  <c r="Q380" i="26"/>
  <c r="Q84" i="26"/>
  <c r="Q557" i="26"/>
  <c r="Q640" i="26"/>
  <c r="Q93" i="26"/>
  <c r="Q405" i="26"/>
  <c r="Q563" i="26"/>
  <c r="Q358" i="26"/>
  <c r="Q661" i="26"/>
  <c r="Q503" i="26"/>
  <c r="Q296" i="26"/>
  <c r="Q350" i="26"/>
  <c r="Q311" i="26"/>
  <c r="Q261" i="26"/>
  <c r="Q482" i="26"/>
  <c r="Q70" i="26"/>
  <c r="Q316" i="26"/>
  <c r="Q370" i="26"/>
  <c r="Q216" i="26"/>
  <c r="Q623" i="26"/>
  <c r="Q443" i="26"/>
  <c r="Q189" i="26"/>
  <c r="Q412" i="26"/>
  <c r="Q528" i="26"/>
  <c r="Q293" i="26"/>
  <c r="Q288" i="26"/>
  <c r="Q375" i="26"/>
  <c r="Q495" i="26"/>
  <c r="Q487" i="26"/>
  <c r="Q265" i="26"/>
  <c r="Q220" i="26"/>
  <c r="Q346" i="26"/>
  <c r="Q213" i="26"/>
  <c r="Q362" i="26"/>
  <c r="Q550" i="26"/>
  <c r="Q527" i="26"/>
  <c r="Q217" i="26"/>
  <c r="Q488" i="26"/>
  <c r="Q104" i="26"/>
  <c r="S21" i="26"/>
  <c r="T21" i="26" s="1"/>
  <c r="Q31" i="26"/>
  <c r="Q21" i="26"/>
  <c r="J31" i="12" l="1"/>
  <c r="L31" i="12" s="1"/>
  <c r="J23" i="12"/>
  <c r="L23" i="12" s="1"/>
  <c r="J34" i="12"/>
  <c r="L34" i="12" s="1"/>
  <c r="J28" i="12"/>
  <c r="L28" i="12" s="1"/>
  <c r="R617" i="26"/>
  <c r="R632" i="26"/>
  <c r="R227" i="26"/>
  <c r="R465" i="26"/>
  <c r="R86" i="26"/>
  <c r="R67" i="26"/>
  <c r="J33" i="12"/>
  <c r="L33" i="12" s="1"/>
  <c r="J37" i="12"/>
  <c r="L37" i="12" s="1"/>
  <c r="J29" i="12"/>
  <c r="L29" i="12" s="1"/>
  <c r="J27" i="12"/>
  <c r="L27" i="12" s="1"/>
  <c r="J36" i="12"/>
  <c r="L36" i="12" s="1"/>
  <c r="J24" i="12"/>
  <c r="L24" i="12" s="1"/>
  <c r="J22" i="12"/>
  <c r="L22" i="12" s="1"/>
  <c r="J32" i="12"/>
  <c r="L32" i="12" s="1"/>
  <c r="J25" i="12"/>
  <c r="L25" i="12" s="1"/>
  <c r="J30" i="12"/>
  <c r="L30" i="12" s="1"/>
  <c r="J35" i="12"/>
  <c r="L35" i="12" s="1"/>
  <c r="F22" i="12"/>
  <c r="F36" i="12"/>
  <c r="F34" i="12"/>
  <c r="F35" i="12"/>
  <c r="F30" i="12"/>
  <c r="F29" i="12"/>
  <c r="F28" i="12"/>
  <c r="F33" i="12"/>
  <c r="F31" i="12"/>
  <c r="F21" i="12"/>
  <c r="F24" i="12"/>
  <c r="F32" i="12"/>
  <c r="F23" i="12"/>
  <c r="F27" i="12"/>
  <c r="F37" i="12"/>
  <c r="F25" i="12"/>
  <c r="J21" i="12"/>
  <c r="E26" i="12" l="1"/>
  <c r="D26" i="12"/>
  <c r="J26" i="12" l="1"/>
  <c r="L26" i="12" s="1"/>
  <c r="F26" i="12"/>
  <c r="U18" i="26"/>
  <c r="K21" i="12"/>
  <c r="K36" i="26" l="1"/>
  <c r="K54" i="26"/>
  <c r="L54" i="26" s="1"/>
  <c r="N54" i="26" s="1"/>
  <c r="K43" i="26"/>
  <c r="L43" i="26" s="1"/>
  <c r="N43" i="26" s="1"/>
  <c r="K39" i="26"/>
  <c r="L39" i="26" s="1"/>
  <c r="N39" i="26" s="1"/>
  <c r="K65" i="26"/>
  <c r="K34" i="26"/>
  <c r="K55" i="26"/>
  <c r="K44" i="26"/>
  <c r="K27" i="26"/>
  <c r="K35" i="26"/>
  <c r="L21" i="12"/>
  <c r="S54" i="26" l="1"/>
  <c r="T54" i="26" s="1"/>
  <c r="Q54" i="26"/>
  <c r="S39" i="26"/>
  <c r="T39" i="26" s="1"/>
  <c r="Q39" i="26"/>
  <c r="S43" i="26"/>
  <c r="T43" i="26" s="1"/>
  <c r="Q43" i="26"/>
  <c r="P680" i="26"/>
  <c r="P681" i="26" l="1"/>
  <c r="Q681" i="26" s="1"/>
  <c r="R681" i="26" s="1"/>
  <c r="E5" i="26"/>
  <c r="P682" i="26"/>
  <c r="Q682" i="26" s="1"/>
  <c r="R682" i="26" s="1"/>
  <c r="E6" i="26"/>
  <c r="P684" i="26" l="1"/>
  <c r="P685" i="26" l="1"/>
  <c r="L36" i="26" l="1"/>
  <c r="N36" i="26" s="1"/>
  <c r="S36" i="26" s="1"/>
  <c r="T36" i="26" s="1"/>
  <c r="L44" i="26"/>
  <c r="N44" i="26" s="1"/>
  <c r="S44" i="26" s="1"/>
  <c r="T44" i="26" s="1"/>
  <c r="L35" i="26"/>
  <c r="N35" i="26" s="1"/>
  <c r="S35" i="26" s="1"/>
  <c r="T35" i="26" s="1"/>
  <c r="L27" i="26"/>
  <c r="L34" i="26"/>
  <c r="N34" i="26" s="1"/>
  <c r="S34" i="26" s="1"/>
  <c r="T34" i="26" s="1"/>
  <c r="L55" i="26"/>
  <c r="N55" i="26" s="1"/>
  <c r="S55" i="26" s="1"/>
  <c r="T55" i="26" s="1"/>
  <c r="L65" i="26"/>
  <c r="N65" i="26" s="1"/>
  <c r="S65" i="26" s="1"/>
  <c r="T65" i="26" s="1"/>
  <c r="N27" i="26" l="1"/>
  <c r="S27" i="26" s="1"/>
  <c r="T27" i="26" s="1"/>
  <c r="L680" i="26"/>
  <c r="Q65" i="26"/>
  <c r="Q44" i="26"/>
  <c r="Q35" i="26"/>
  <c r="Q55" i="26"/>
  <c r="Q34" i="26"/>
  <c r="Q36" i="26"/>
  <c r="D20" i="12" l="1"/>
  <c r="N680" i="26"/>
  <c r="Q27" i="26"/>
  <c r="F20" i="12" l="1"/>
  <c r="F38" i="12" s="1"/>
  <c r="R18" i="26"/>
  <c r="Q680" i="26"/>
  <c r="E38" i="12"/>
  <c r="J20" i="12"/>
  <c r="D38" i="12"/>
  <c r="E7" i="26"/>
  <c r="N683" i="26"/>
  <c r="T680" i="26"/>
  <c r="T685" i="26" s="1"/>
  <c r="G26" i="12" l="1"/>
  <c r="G31" i="12"/>
  <c r="G23" i="12"/>
  <c r="G22" i="12"/>
  <c r="G21" i="12"/>
  <c r="G25" i="12"/>
  <c r="G24" i="12"/>
  <c r="G35" i="12"/>
  <c r="G33" i="12"/>
  <c r="G30" i="12"/>
  <c r="G29" i="12"/>
  <c r="G37" i="12"/>
  <c r="G36" i="12"/>
  <c r="G34" i="12"/>
  <c r="G28" i="12"/>
  <c r="G32" i="12"/>
  <c r="G27" i="12"/>
  <c r="G20" i="12"/>
  <c r="E4" i="26"/>
  <c r="E8" i="26" s="1"/>
  <c r="C5" i="31"/>
  <c r="E40" i="12"/>
  <c r="E39" i="12"/>
  <c r="D41" i="12"/>
  <c r="C9" i="31" s="1"/>
  <c r="C6" i="31"/>
  <c r="Q683" i="26"/>
  <c r="R683" i="26" s="1"/>
  <c r="N684" i="26"/>
  <c r="Q684" i="26" s="1"/>
  <c r="J38" i="12"/>
  <c r="K20" i="12"/>
  <c r="F39" i="12" l="1"/>
  <c r="C7" i="31"/>
  <c r="F7" i="31" s="1"/>
  <c r="C8" i="31"/>
  <c r="F8" i="31" s="1"/>
  <c r="F40" i="12"/>
  <c r="F41" i="12"/>
  <c r="Q685" i="26"/>
  <c r="F9" i="31"/>
  <c r="R684" i="26"/>
  <c r="N685" i="26"/>
  <c r="E9" i="26"/>
  <c r="K38" i="12"/>
  <c r="L20" i="12"/>
  <c r="R680" i="26" l="1"/>
  <c r="R685" i="26" s="1"/>
  <c r="D75" i="12"/>
  <c r="F50" i="12"/>
  <c r="G50" i="12" s="1"/>
  <c r="E50" i="12"/>
  <c r="F42" i="12"/>
  <c r="E55" i="12"/>
  <c r="D72" i="12"/>
  <c r="F72" i="12"/>
  <c r="G72" i="12" s="1"/>
  <c r="F69" i="12"/>
  <c r="G69" i="12" s="1"/>
  <c r="E82" i="12"/>
  <c r="F54" i="12"/>
  <c r="G54" i="12" s="1"/>
  <c r="D56" i="12"/>
  <c r="E77" i="12"/>
  <c r="E53" i="12"/>
  <c r="E73" i="12"/>
  <c r="F55" i="12"/>
  <c r="G55" i="12" s="1"/>
  <c r="E70" i="12"/>
  <c r="E54" i="12"/>
  <c r="D74" i="12"/>
  <c r="D71" i="12"/>
  <c r="F63" i="12"/>
  <c r="G63" i="12" s="1"/>
  <c r="E52" i="12"/>
  <c r="E74" i="12"/>
  <c r="D52" i="12"/>
  <c r="D79" i="12"/>
  <c r="F76" i="12"/>
  <c r="G76" i="12" s="1"/>
  <c r="F71" i="12"/>
  <c r="G71" i="12" s="1"/>
  <c r="D70" i="12"/>
  <c r="D65" i="12"/>
  <c r="E64" i="12"/>
  <c r="D60" i="12"/>
  <c r="D80" i="12"/>
  <c r="E81" i="12"/>
  <c r="E78" i="12"/>
  <c r="E69" i="12"/>
  <c r="D66" i="12"/>
  <c r="E61" i="12"/>
  <c r="F57" i="12"/>
  <c r="G57" i="12" s="1"/>
  <c r="D83" i="12"/>
  <c r="D78" i="12"/>
  <c r="E66" i="12"/>
  <c r="F65" i="12"/>
  <c r="G65" i="12" s="1"/>
  <c r="F62" i="12"/>
  <c r="G62" i="12" s="1"/>
  <c r="D58" i="12"/>
  <c r="D53" i="12"/>
  <c r="F83" i="12"/>
  <c r="G83" i="12" s="1"/>
  <c r="D81" i="12"/>
  <c r="E72" i="12"/>
  <c r="D68" i="12"/>
  <c r="F73" i="12"/>
  <c r="G73" i="12" s="1"/>
  <c r="E71" i="12"/>
  <c r="D64" i="12"/>
  <c r="F64" i="12"/>
  <c r="G64" i="12" s="1"/>
  <c r="E62" i="12"/>
  <c r="E60" i="12"/>
  <c r="F79" i="12"/>
  <c r="G79" i="12" s="1"/>
  <c r="F75" i="12"/>
  <c r="G75" i="12" s="1"/>
  <c r="D76" i="12"/>
  <c r="D61" i="12"/>
  <c r="F59" i="12"/>
  <c r="G59" i="12" s="1"/>
  <c r="D54" i="12"/>
  <c r="E79" i="12"/>
  <c r="D77" i="12"/>
  <c r="F77" i="12"/>
  <c r="G77" i="12" s="1"/>
  <c r="E75" i="12"/>
  <c r="F52" i="12"/>
  <c r="G52" i="12" s="1"/>
  <c r="E76" i="12"/>
  <c r="D82" i="12"/>
  <c r="F60" i="12"/>
  <c r="G60" i="12" s="1"/>
  <c r="F81" i="12"/>
  <c r="G81" i="12" s="1"/>
  <c r="F58" i="12"/>
  <c r="G58" i="12" s="1"/>
  <c r="E56" i="12"/>
  <c r="E67" i="12"/>
  <c r="F67" i="12"/>
  <c r="G67" i="12" s="1"/>
  <c r="D63" i="12"/>
  <c r="E63" i="12"/>
  <c r="E58" i="12"/>
  <c r="D67" i="12"/>
  <c r="E59" i="12"/>
  <c r="F74" i="12"/>
  <c r="G74" i="12" s="1"/>
  <c r="E80" i="12"/>
  <c r="F56" i="12"/>
  <c r="G56" i="12" s="1"/>
  <c r="F53" i="12"/>
  <c r="G53" i="12" s="1"/>
  <c r="D59" i="12"/>
  <c r="F78" i="12"/>
  <c r="G78" i="12" s="1"/>
  <c r="D55" i="12"/>
  <c r="J55" i="12" s="1"/>
  <c r="L55" i="12" s="1"/>
  <c r="F70" i="12"/>
  <c r="G70" i="12" s="1"/>
  <c r="E57" i="12"/>
  <c r="D57" i="12"/>
  <c r="D73" i="12"/>
  <c r="F80" i="12"/>
  <c r="G80" i="12" s="1"/>
  <c r="F68" i="12"/>
  <c r="G68" i="12" s="1"/>
  <c r="D69" i="12"/>
  <c r="F61" i="12"/>
  <c r="G61" i="12" s="1"/>
  <c r="D62" i="12"/>
  <c r="F82" i="12"/>
  <c r="G82" i="12" s="1"/>
  <c r="E83" i="12"/>
  <c r="E65" i="12"/>
  <c r="E68" i="12"/>
  <c r="F66" i="12"/>
  <c r="G66" i="12" s="1"/>
  <c r="L38" i="12"/>
  <c r="D10" i="12"/>
  <c r="L6" i="12" s="1"/>
  <c r="E51" i="12"/>
  <c r="D50" i="12"/>
  <c r="D51" i="12"/>
  <c r="F51" i="12"/>
  <c r="G51" i="12" s="1"/>
  <c r="C10" i="31" l="1"/>
  <c r="C11" i="31" s="1"/>
  <c r="D7" i="31" s="1"/>
  <c r="J75" i="12"/>
  <c r="L75" i="12" s="1"/>
  <c r="F43" i="12"/>
  <c r="J74" i="12"/>
  <c r="L74" i="12" s="1"/>
  <c r="J56" i="12"/>
  <c r="L56" i="12" s="1"/>
  <c r="J72" i="12"/>
  <c r="L72" i="12" s="1"/>
  <c r="J71" i="12"/>
  <c r="L71" i="12" s="1"/>
  <c r="J73" i="12"/>
  <c r="L73" i="12" s="1"/>
  <c r="J82" i="12"/>
  <c r="L82" i="12" s="1"/>
  <c r="J64" i="12"/>
  <c r="L64" i="12" s="1"/>
  <c r="J77" i="12"/>
  <c r="L77" i="12" s="1"/>
  <c r="J62" i="12"/>
  <c r="L62" i="12" s="1"/>
  <c r="J61" i="12"/>
  <c r="L61" i="12" s="1"/>
  <c r="J81" i="12"/>
  <c r="L81" i="12" s="1"/>
  <c r="J70" i="12"/>
  <c r="L70" i="12" s="1"/>
  <c r="J52" i="12"/>
  <c r="L52" i="12" s="1"/>
  <c r="J63" i="12"/>
  <c r="L63" i="12" s="1"/>
  <c r="J78" i="12"/>
  <c r="L78" i="12" s="1"/>
  <c r="J67" i="12"/>
  <c r="L67" i="12" s="1"/>
  <c r="J83" i="12"/>
  <c r="L83" i="12" s="1"/>
  <c r="J53" i="12"/>
  <c r="L53" i="12" s="1"/>
  <c r="J59" i="12"/>
  <c r="L59" i="12" s="1"/>
  <c r="J54" i="12"/>
  <c r="L54" i="12" s="1"/>
  <c r="J68" i="12"/>
  <c r="L68" i="12" s="1"/>
  <c r="J58" i="12"/>
  <c r="L58" i="12" s="1"/>
  <c r="J65" i="12"/>
  <c r="L65" i="12" s="1"/>
  <c r="J69" i="12"/>
  <c r="L69" i="12" s="1"/>
  <c r="J79" i="12"/>
  <c r="L79" i="12" s="1"/>
  <c r="J57" i="12"/>
  <c r="L57" i="12" s="1"/>
  <c r="J76" i="12"/>
  <c r="L76" i="12" s="1"/>
  <c r="J66" i="12"/>
  <c r="L66" i="12" s="1"/>
  <c r="J80" i="12"/>
  <c r="L80" i="12" s="1"/>
  <c r="J60" i="12"/>
  <c r="L60" i="12" s="1"/>
  <c r="J51" i="12"/>
  <c r="J50" i="12"/>
  <c r="K51" i="12"/>
  <c r="E84" i="12"/>
  <c r="D84" i="12"/>
  <c r="F84" i="12"/>
  <c r="D10" i="31" l="1"/>
  <c r="D6" i="31"/>
  <c r="D5" i="31"/>
  <c r="D8" i="31"/>
  <c r="D9" i="31"/>
  <c r="F10" i="31"/>
  <c r="G38" i="12"/>
  <c r="D87" i="12"/>
  <c r="F87" i="12" s="1"/>
  <c r="E86" i="12"/>
  <c r="F86" i="12" s="1"/>
  <c r="E85" i="12"/>
  <c r="F85" i="12" s="1"/>
  <c r="G84" i="12"/>
  <c r="L51" i="12"/>
  <c r="K50" i="12"/>
  <c r="J84" i="12"/>
  <c r="F88" i="12" l="1"/>
  <c r="F89" i="12" s="1"/>
  <c r="K84" i="12"/>
  <c r="L50" i="12"/>
  <c r="L84" i="12" l="1"/>
</calcChain>
</file>

<file path=xl/sharedStrings.xml><?xml version="1.0" encoding="utf-8"?>
<sst xmlns="http://schemas.openxmlformats.org/spreadsheetml/2006/main" count="3829" uniqueCount="1287">
  <si>
    <t>Project Dashboard</t>
  </si>
  <si>
    <t xml:space="preserve">      </t>
  </si>
  <si>
    <t xml:space="preserve">            Contentration of Sub-Contractor Cost</t>
  </si>
  <si>
    <t>Pie Chart:</t>
  </si>
  <si>
    <t>Type</t>
  </si>
  <si>
    <t>Amount</t>
  </si>
  <si>
    <t>Material</t>
  </si>
  <si>
    <t>Labor</t>
  </si>
  <si>
    <t>Percentage</t>
  </si>
  <si>
    <t>Material Tax</t>
  </si>
  <si>
    <t>Overhead &amp; Profit (Material)</t>
  </si>
  <si>
    <t>Overhead &amp; Profit (Labor)</t>
  </si>
  <si>
    <t>Bond Fee</t>
  </si>
  <si>
    <t>OH &amp; P on subnotes</t>
  </si>
  <si>
    <t>COST SUMMARY</t>
  </si>
  <si>
    <t>Date:</t>
  </si>
  <si>
    <t xml:space="preserve">Project Type: </t>
  </si>
  <si>
    <t>Project:</t>
  </si>
  <si>
    <t>Scope of Work:</t>
  </si>
  <si>
    <t>Project Location:</t>
  </si>
  <si>
    <t>Total Base Bid:</t>
  </si>
  <si>
    <t>BASE BID
/ALTERNATES/ALLOWANCES</t>
  </si>
  <si>
    <t>TOTAL
COSTS</t>
  </si>
  <si>
    <t>Please enter the sub-quotes in column R (Highlighted orange) against each division/trade and update the Overhead &amp; Profit % as required below; column K will be updated automatically with Subquotes with OH&amp;P. If there is no value entered in column R, the cost from column J (by DE) will be picked.</t>
  </si>
  <si>
    <t xml:space="preserve">Base Bid </t>
  </si>
  <si>
    <t>Hourly Rates Tab</t>
  </si>
  <si>
    <t>OH&amp;P on Subquotes</t>
  </si>
  <si>
    <r>
      <t>Note:</t>
    </r>
    <r>
      <rPr>
        <b/>
        <sz val="20"/>
        <rFont val="Calibri"/>
        <family val="2"/>
        <scheme val="minor"/>
      </rPr>
      <t xml:space="preserve"> Click on any of the above text to go to the relevant Tab</t>
    </r>
  </si>
  <si>
    <t>For Client's Use Only</t>
  </si>
  <si>
    <t>CSI Summary for Base Bid</t>
  </si>
  <si>
    <t>Comparison with Sub-Quotes</t>
  </si>
  <si>
    <t xml:space="preserve">Enter the numbers manually </t>
  </si>
  <si>
    <t>Enter Subquotes below</t>
  </si>
  <si>
    <t>Div. No.</t>
  </si>
  <si>
    <t>CSI Division</t>
  </si>
  <si>
    <t>Labor Cost</t>
  </si>
  <si>
    <t>Material Cost</t>
  </si>
  <si>
    <t>Total Cost</t>
  </si>
  <si>
    <t>% of sub-total cost</t>
  </si>
  <si>
    <t>Division Cost with OH&amp;P &amp; Material Tax</t>
  </si>
  <si>
    <t>Sub-Quotes w/ OH&amp;P</t>
  </si>
  <si>
    <t>Difference</t>
  </si>
  <si>
    <t>Finalized Bid amount by GC</t>
  </si>
  <si>
    <t>Remarks</t>
  </si>
  <si>
    <t>DIV-01</t>
  </si>
  <si>
    <t>General Requirements</t>
  </si>
  <si>
    <t>DIV-02</t>
  </si>
  <si>
    <t>DIV-03</t>
  </si>
  <si>
    <t>Concrete</t>
  </si>
  <si>
    <t>DIV-04</t>
  </si>
  <si>
    <t>DIV-05</t>
  </si>
  <si>
    <t>DIV-06</t>
  </si>
  <si>
    <t>Wood, Plastics &amp; Composites</t>
  </si>
  <si>
    <t>DIV-07</t>
  </si>
  <si>
    <t>Thermal &amp; Moisture Protection</t>
  </si>
  <si>
    <t>DIV-08</t>
  </si>
  <si>
    <t>Openings</t>
  </si>
  <si>
    <t>DIV-09</t>
  </si>
  <si>
    <t>Finishes</t>
  </si>
  <si>
    <t>DIV-10</t>
  </si>
  <si>
    <t>DIV-11</t>
  </si>
  <si>
    <t>Equipment</t>
  </si>
  <si>
    <t>DIV-12</t>
  </si>
  <si>
    <t>DIV-13</t>
  </si>
  <si>
    <t>Special Construction</t>
  </si>
  <si>
    <t>DIV-14</t>
  </si>
  <si>
    <t>DIV-21</t>
  </si>
  <si>
    <t>Fire Suppression</t>
  </si>
  <si>
    <t>DIV-22</t>
  </si>
  <si>
    <t>DIV-23</t>
  </si>
  <si>
    <t>DIV-26</t>
  </si>
  <si>
    <t>Electrical</t>
  </si>
  <si>
    <t>DIV-27</t>
  </si>
  <si>
    <t>DIV-31</t>
  </si>
  <si>
    <t>DIV-32</t>
  </si>
  <si>
    <t>DIV-33</t>
  </si>
  <si>
    <t>Utilities</t>
  </si>
  <si>
    <t>SUB TOTAL</t>
  </si>
  <si>
    <t>MATERIAL TAX</t>
  </si>
  <si>
    <r>
      <t>OVERHEAD &amp; PROFIT / INFLATION</t>
    </r>
    <r>
      <rPr>
        <b/>
        <sz val="12"/>
        <color rgb="FFFF0000"/>
        <rFont val="Calibri"/>
        <family val="2"/>
        <scheme val="minor"/>
      </rPr>
      <t xml:space="preserve"> (Material)</t>
    </r>
  </si>
  <si>
    <r>
      <t xml:space="preserve">OVERHEAD &amp; PROFIT </t>
    </r>
    <r>
      <rPr>
        <b/>
        <sz val="12"/>
        <color rgb="FFFF0000"/>
        <rFont val="Calibri"/>
        <family val="2"/>
        <scheme val="minor"/>
      </rPr>
      <t>(Labor)</t>
    </r>
  </si>
  <si>
    <t>TOTAL BASE BID</t>
  </si>
  <si>
    <t>Sub-Contractor/Trade Summary for Base Bid</t>
  </si>
  <si>
    <t>Sub Contractor</t>
  </si>
  <si>
    <t>Sub Contractor Cost with OH&amp;P &amp; Material Tax</t>
  </si>
  <si>
    <t>Accessories</t>
  </si>
  <si>
    <t>Acoustical and Metal Ceiling</t>
  </si>
  <si>
    <t>Appliances</t>
  </si>
  <si>
    <t>Asbestos Worker</t>
  </si>
  <si>
    <t>Awnings / Canopies</t>
  </si>
  <si>
    <t>Cabinetry</t>
  </si>
  <si>
    <t>Carpenter Millwork</t>
  </si>
  <si>
    <t>Ceiling - Others</t>
  </si>
  <si>
    <t>Cladding - Metal</t>
  </si>
  <si>
    <t>Cladding - Wood</t>
  </si>
  <si>
    <t>Cladding - Other</t>
  </si>
  <si>
    <t>Clean - Power Wash</t>
  </si>
  <si>
    <t>Clearing &amp; Grubbing</t>
  </si>
  <si>
    <t>Communication</t>
  </si>
  <si>
    <t>Concrete - Building</t>
  </si>
  <si>
    <t>Countertops</t>
  </si>
  <si>
    <t>Curtain Wall</t>
  </si>
  <si>
    <t>Demo - Building</t>
  </si>
  <si>
    <t>Demo - Site</t>
  </si>
  <si>
    <t>Dewatering</t>
  </si>
  <si>
    <t>Doors &amp; Hardware</t>
  </si>
  <si>
    <t>Dry Waller</t>
  </si>
  <si>
    <t>Earth worker</t>
  </si>
  <si>
    <t>Electrician</t>
  </si>
  <si>
    <t>Electronic Safety and Security (FA)</t>
  </si>
  <si>
    <t>Elevator</t>
  </si>
  <si>
    <t>Erosion Control</t>
  </si>
  <si>
    <t>Exterior  improvements</t>
  </si>
  <si>
    <t>Exterior Painter</t>
  </si>
  <si>
    <t>Exterior Signage</t>
  </si>
  <si>
    <t>Fencing and Gates - Metal</t>
  </si>
  <si>
    <t>Fencing and Gates - Wood</t>
  </si>
  <si>
    <t>Fencing and Gates - Other</t>
  </si>
  <si>
    <t>Finish Carpenter</t>
  </si>
  <si>
    <t>Fire Proofing</t>
  </si>
  <si>
    <t>Fireplace</t>
  </si>
  <si>
    <t>Flooring</t>
  </si>
  <si>
    <t>Folding/Moveable Partition</t>
  </si>
  <si>
    <t>Framer Cold Form</t>
  </si>
  <si>
    <t>Framer Light Gauge</t>
  </si>
  <si>
    <t>Framer Lumber</t>
  </si>
  <si>
    <t>Framer Rough Carpenter</t>
  </si>
  <si>
    <t>Furniture</t>
  </si>
  <si>
    <t>Glazier</t>
  </si>
  <si>
    <t>Hazardous Material Handler</t>
  </si>
  <si>
    <t>Insulation</t>
  </si>
  <si>
    <t>Interior Painter</t>
  </si>
  <si>
    <t>Interior Signage</t>
  </si>
  <si>
    <t>Irrigation</t>
  </si>
  <si>
    <t>Joint Sealants</t>
  </si>
  <si>
    <t>Landscaper</t>
  </si>
  <si>
    <t>Mailboxes</t>
  </si>
  <si>
    <t>Mason - Brick Veneer</t>
  </si>
  <si>
    <t>Mason - Cast Stone</t>
  </si>
  <si>
    <t>Mason - CMU</t>
  </si>
  <si>
    <t>Mechanical</t>
  </si>
  <si>
    <t>Millwork</t>
  </si>
  <si>
    <t>Ornamental Steel</t>
  </si>
  <si>
    <t>Paneling - Metal</t>
  </si>
  <si>
    <t>Paneling - Wood</t>
  </si>
  <si>
    <t>Paneling - Other</t>
  </si>
  <si>
    <t>Paving</t>
  </si>
  <si>
    <t>Pergolas</t>
  </si>
  <si>
    <t>Piling</t>
  </si>
  <si>
    <t>Playground Equipment</t>
  </si>
  <si>
    <t>Plumber</t>
  </si>
  <si>
    <t>Pool</t>
  </si>
  <si>
    <t>Precast Concrete</t>
  </si>
  <si>
    <t>Pre-Engineered Metal Building</t>
  </si>
  <si>
    <t>Roof Sheathing</t>
  </si>
  <si>
    <t>Roofer</t>
  </si>
  <si>
    <t>Sheathing</t>
  </si>
  <si>
    <t>Shoring/SOE</t>
  </si>
  <si>
    <t>Siding Contractor</t>
  </si>
  <si>
    <t>Site Concrete</t>
  </si>
  <si>
    <t>Site Electrical</t>
  </si>
  <si>
    <t>Site Furnishing</t>
  </si>
  <si>
    <t>Site Paint</t>
  </si>
  <si>
    <t>Site Signage</t>
  </si>
  <si>
    <t>Skylight</t>
  </si>
  <si>
    <t>Staircases and Railings - Metal</t>
  </si>
  <si>
    <t>Staircases and Railings - Wood</t>
  </si>
  <si>
    <t>Storefront</t>
  </si>
  <si>
    <t>Structural Steel</t>
  </si>
  <si>
    <t>Stucco - EIFS</t>
  </si>
  <si>
    <t>Tiler</t>
  </si>
  <si>
    <t xml:space="preserve">Toilet Partitions </t>
  </si>
  <si>
    <t>Traffic Control</t>
  </si>
  <si>
    <t>Trellis</t>
  </si>
  <si>
    <t>Truss</t>
  </si>
  <si>
    <t>Wall Covering</t>
  </si>
  <si>
    <t>Water Proofing &amp; Damp Proofing</t>
  </si>
  <si>
    <t>Window Installer</t>
  </si>
  <si>
    <t>Wire Shelving</t>
  </si>
  <si>
    <t>ITEM #</t>
  </si>
  <si>
    <t>REF. SHEET</t>
  </si>
  <si>
    <t>DETAIL</t>
  </si>
  <si>
    <t>CSI SECT</t>
  </si>
  <si>
    <t>DESCRIPTION</t>
  </si>
  <si>
    <t>QTY.</t>
  </si>
  <si>
    <t>WASTAGE</t>
  </si>
  <si>
    <t>QTY WITH
WASTAGE</t>
  </si>
  <si>
    <t>UNIT</t>
  </si>
  <si>
    <t>UNIT LABOR HOURS</t>
  </si>
  <si>
    <t>TOTAL LABOR HOURS</t>
  </si>
  <si>
    <t>PER HOUR LABOR RATE</t>
  </si>
  <si>
    <t>TOTAL LABOR COST</t>
  </si>
  <si>
    <t>UNIT MATERIAL COST</t>
  </si>
  <si>
    <t>TOTAL MATERIAL COST</t>
  </si>
  <si>
    <t>ITEM COST</t>
  </si>
  <si>
    <t>TRADE COST</t>
  </si>
  <si>
    <t>UNIT ITEM COST WITH MARKUPS</t>
  </si>
  <si>
    <t>TOTAL ITEM COST WITH MARKUPS</t>
  </si>
  <si>
    <t>Estimate of Materials Quantities and Cost of Construction</t>
  </si>
  <si>
    <t>CLICK HERE TO GO BACK TO COST SUMMARY</t>
  </si>
  <si>
    <t xml:space="preserve">Sub-Total    </t>
  </si>
  <si>
    <t>Material Sales Tax</t>
  </si>
  <si>
    <t>(Adjust the percentage for Material tax as required)</t>
  </si>
  <si>
    <r>
      <t xml:space="preserve">Overhead &amp; Profit / Inflation </t>
    </r>
    <r>
      <rPr>
        <b/>
        <sz val="13"/>
        <color rgb="FFFF0000"/>
        <rFont val="Calibri"/>
        <family val="2"/>
        <scheme val="minor"/>
      </rPr>
      <t>(Material)</t>
    </r>
  </si>
  <si>
    <t>(Adjust the percentage for Overhead &amp; Profit as required)</t>
  </si>
  <si>
    <r>
      <t xml:space="preserve">Overhead &amp; Profit </t>
    </r>
    <r>
      <rPr>
        <b/>
        <sz val="13"/>
        <color rgb="FFFF0000"/>
        <rFont val="Calibri"/>
        <family val="2"/>
        <scheme val="minor"/>
      </rPr>
      <t>(Labor)</t>
    </r>
  </si>
  <si>
    <t>Project and Wage Type:</t>
  </si>
  <si>
    <t>(Adjust the percentage for Bond Fee as required)</t>
  </si>
  <si>
    <t>Total Bid</t>
  </si>
  <si>
    <t>Gross Internal Area of Structure (SF)</t>
  </si>
  <si>
    <t>Covered Area of Structure (SF)</t>
  </si>
  <si>
    <t>Material Wastage 1</t>
  </si>
  <si>
    <t xml:space="preserve"> ( for Quantities in Each &amp; LS)</t>
  </si>
  <si>
    <t>No. of Units</t>
  </si>
  <si>
    <t>Material Wastage 2</t>
  </si>
  <si>
    <t xml:space="preserve"> ( for Quantities in LF, SF, SY, CY, LBS, TONS)</t>
  </si>
  <si>
    <t>No. of Floors and Overall Height</t>
  </si>
  <si>
    <t xml:space="preserve">                                  (Changing the wastage percentage here will update the wastage for whole tab)</t>
  </si>
  <si>
    <t>Hardscaping Area (SF)</t>
  </si>
  <si>
    <t>Soft scaping Area (SF)</t>
  </si>
  <si>
    <t>To change hourly rates for any trade please go to "Hourly Rates" Tab</t>
  </si>
  <si>
    <t>UNIT COST WITH MARKUPS</t>
  </si>
  <si>
    <t>TOTAL COST WITH MARKUPS</t>
  </si>
  <si>
    <t>General</t>
  </si>
  <si>
    <t>LS</t>
  </si>
  <si>
    <t>Surveying</t>
  </si>
  <si>
    <t>Concrete Testing</t>
  </si>
  <si>
    <t>Permit Fee</t>
  </si>
  <si>
    <t>Plan Coordination</t>
  </si>
  <si>
    <t>Roof Inspection</t>
  </si>
  <si>
    <t>Tool Rentals</t>
  </si>
  <si>
    <t>Tool Shed</t>
  </si>
  <si>
    <t>Dust Control</t>
  </si>
  <si>
    <t>Ice, Water, Beverages</t>
  </si>
  <si>
    <t>Garbage Dumpster / Trash Containers</t>
  </si>
  <si>
    <t>Mobilization/Demobilization (Temporary Control &amp; Facilities)</t>
  </si>
  <si>
    <t>Job Signs</t>
  </si>
  <si>
    <t>Job Photos</t>
  </si>
  <si>
    <t xml:space="preserve">Signage  </t>
  </si>
  <si>
    <t>Misc.</t>
  </si>
  <si>
    <t>Trash</t>
  </si>
  <si>
    <t>Final Cleaning</t>
  </si>
  <si>
    <t>Punch List Items</t>
  </si>
  <si>
    <t>Bonds, Insurance, Legal</t>
  </si>
  <si>
    <t>Casualty Insurance</t>
  </si>
  <si>
    <t>Medical Insurance</t>
  </si>
  <si>
    <t>General Liability Insurance</t>
  </si>
  <si>
    <t>Project Management &amp; Supervision</t>
  </si>
  <si>
    <t/>
  </si>
  <si>
    <t>SF</t>
  </si>
  <si>
    <t>LF</t>
  </si>
  <si>
    <t>EA</t>
  </si>
  <si>
    <t>CY</t>
  </si>
  <si>
    <t>LBS</t>
  </si>
  <si>
    <t>TONS</t>
  </si>
  <si>
    <t>Total Lab. Hours =</t>
  </si>
  <si>
    <t>Total Lab. Cost =</t>
  </si>
  <si>
    <t>Total Mat. Cost =</t>
  </si>
  <si>
    <r>
      <t>OVERHEAD &amp; PROF</t>
    </r>
    <r>
      <rPr>
        <b/>
        <sz val="12"/>
        <rFont val="Calibri"/>
        <family val="2"/>
        <scheme val="minor"/>
      </rPr>
      <t>IT / INFLATION</t>
    </r>
    <r>
      <rPr>
        <b/>
        <sz val="12"/>
        <color rgb="FFFF0000"/>
        <rFont val="Calibri"/>
        <family val="2"/>
        <scheme val="minor"/>
      </rPr>
      <t xml:space="preserve"> (Material)</t>
    </r>
  </si>
  <si>
    <r>
      <t>OVERHEAD &amp; PROFIT</t>
    </r>
    <r>
      <rPr>
        <b/>
        <sz val="12"/>
        <color rgb="FFFF0000"/>
        <rFont val="Calibri"/>
        <family val="2"/>
        <scheme val="minor"/>
      </rPr>
      <t xml:space="preserve"> (Labor)</t>
    </r>
  </si>
  <si>
    <t>BOND FEE</t>
  </si>
  <si>
    <r>
      <rPr>
        <b/>
        <sz val="12"/>
        <color rgb="FFFF0000"/>
        <rFont val="Calibri"/>
        <family val="2"/>
        <scheme val="minor"/>
      </rPr>
      <t>Note:</t>
    </r>
    <r>
      <rPr>
        <b/>
        <sz val="12"/>
        <color theme="0" tint="-0.499984740745262"/>
        <rFont val="Calibri"/>
        <family val="2"/>
        <scheme val="minor"/>
      </rPr>
      <t xml:space="preserve"> Adjusting the per hour labor rate in the table below will automatically update the labor pricing for whole project. To bypass the per hour labor rate for a single item, please put the per hour labor rate against that item in column M of relative tab.</t>
    </r>
  </si>
  <si>
    <t>Please don’t edit anything below, without the approval of the Manager (Estimating Department)</t>
  </si>
  <si>
    <t>CSI Div.</t>
  </si>
  <si>
    <t>Sub-Contractor/Trade List</t>
  </si>
  <si>
    <t>Hourly Rates</t>
  </si>
  <si>
    <t>DIV-1</t>
  </si>
  <si>
    <t>Div-28</t>
  </si>
  <si>
    <t>DIV-34</t>
  </si>
  <si>
    <t>DIV-00</t>
  </si>
  <si>
    <t>Z</t>
  </si>
  <si>
    <t>Unit</t>
  </si>
  <si>
    <t>Wastage</t>
  </si>
  <si>
    <t>SY</t>
  </si>
  <si>
    <t>Categories</t>
  </si>
  <si>
    <t>Commercial</t>
  </si>
  <si>
    <t>Residential</t>
  </si>
  <si>
    <t>Code</t>
  </si>
  <si>
    <t>Default1</t>
  </si>
  <si>
    <t>Default2</t>
  </si>
  <si>
    <t>Default3</t>
  </si>
  <si>
    <t>Default4</t>
  </si>
  <si>
    <t>Default5</t>
  </si>
  <si>
    <t>Default6</t>
  </si>
  <si>
    <t>Default7</t>
  </si>
  <si>
    <t>Default8</t>
  </si>
  <si>
    <t>Default9</t>
  </si>
  <si>
    <t>Default10</t>
  </si>
  <si>
    <t>Default11</t>
  </si>
  <si>
    <t>Default12</t>
  </si>
  <si>
    <t>Default13</t>
  </si>
  <si>
    <t>Default14</t>
  </si>
  <si>
    <t>Default15</t>
  </si>
  <si>
    <t>Default16</t>
  </si>
  <si>
    <t>Default17</t>
  </si>
  <si>
    <t>Default18</t>
  </si>
  <si>
    <t>Default19</t>
  </si>
  <si>
    <t>Default20</t>
  </si>
  <si>
    <t>Default21</t>
  </si>
  <si>
    <t>Default22</t>
  </si>
  <si>
    <t>Default23</t>
  </si>
  <si>
    <t>Default24</t>
  </si>
  <si>
    <t>Default25</t>
  </si>
  <si>
    <t>Default26</t>
  </si>
  <si>
    <t>Default27</t>
  </si>
  <si>
    <t>Default28</t>
  </si>
  <si>
    <t>Default29</t>
  </si>
  <si>
    <t>Default30</t>
  </si>
  <si>
    <t>Default31</t>
  </si>
  <si>
    <t>Default32</t>
  </si>
  <si>
    <t>Default33</t>
  </si>
  <si>
    <t>Default34</t>
  </si>
  <si>
    <t>Default35</t>
  </si>
  <si>
    <t>Default36</t>
  </si>
  <si>
    <t>Default37</t>
  </si>
  <si>
    <t>Default38</t>
  </si>
  <si>
    <t>Default39</t>
  </si>
  <si>
    <t>Default40</t>
  </si>
  <si>
    <t>Default41</t>
  </si>
  <si>
    <t>Default42</t>
  </si>
  <si>
    <t>Default43</t>
  </si>
  <si>
    <t>Default44</t>
  </si>
  <si>
    <t>Default45</t>
  </si>
  <si>
    <t>Default46</t>
  </si>
  <si>
    <t>Default47</t>
  </si>
  <si>
    <t>Default48</t>
  </si>
  <si>
    <t>Default49</t>
  </si>
  <si>
    <t>Default50</t>
  </si>
  <si>
    <t>Default51</t>
  </si>
  <si>
    <t>Default52</t>
  </si>
  <si>
    <t>Default53</t>
  </si>
  <si>
    <t>Default54</t>
  </si>
  <si>
    <t>Default55</t>
  </si>
  <si>
    <t>Default56</t>
  </si>
  <si>
    <t>Default57</t>
  </si>
  <si>
    <t>Default58</t>
  </si>
  <si>
    <t>Default59</t>
  </si>
  <si>
    <t>Default60</t>
  </si>
  <si>
    <t>Default61</t>
  </si>
  <si>
    <t>Default62</t>
  </si>
  <si>
    <t>Default63</t>
  </si>
  <si>
    <t>Default64</t>
  </si>
  <si>
    <t>Default65</t>
  </si>
  <si>
    <t>Default66</t>
  </si>
  <si>
    <t>Default67</t>
  </si>
  <si>
    <t>Default68</t>
  </si>
  <si>
    <t>Default69</t>
  </si>
  <si>
    <t>Default70</t>
  </si>
  <si>
    <t>Default71</t>
  </si>
  <si>
    <t>Default72</t>
  </si>
  <si>
    <t>Default73</t>
  </si>
  <si>
    <t>Default74</t>
  </si>
  <si>
    <t>Default75</t>
  </si>
  <si>
    <t>Default76</t>
  </si>
  <si>
    <t>Default77</t>
  </si>
  <si>
    <t>Default78</t>
  </si>
  <si>
    <t>Default79</t>
  </si>
  <si>
    <t>Default80</t>
  </si>
  <si>
    <t>Default81</t>
  </si>
  <si>
    <t>Default82</t>
  </si>
  <si>
    <t>Default83</t>
  </si>
  <si>
    <t>Default84</t>
  </si>
  <si>
    <t>Default85</t>
  </si>
  <si>
    <t>Default86</t>
  </si>
  <si>
    <t>Default87</t>
  </si>
  <si>
    <t>Default88</t>
  </si>
  <si>
    <t>Default89</t>
  </si>
  <si>
    <t>Default90</t>
  </si>
  <si>
    <t>Default91</t>
  </si>
  <si>
    <t>Default92</t>
  </si>
  <si>
    <t>Default93</t>
  </si>
  <si>
    <t>Default94</t>
  </si>
  <si>
    <t>Default95</t>
  </si>
  <si>
    <t>Default96</t>
  </si>
  <si>
    <t>Default97</t>
  </si>
  <si>
    <t>Default98</t>
  </si>
  <si>
    <t>Default99</t>
  </si>
  <si>
    <t>Default100</t>
  </si>
  <si>
    <t>Default101</t>
  </si>
  <si>
    <t>Economy1</t>
  </si>
  <si>
    <t>Economy2</t>
  </si>
  <si>
    <t>Economy3</t>
  </si>
  <si>
    <t>Economy4</t>
  </si>
  <si>
    <t>Economy5</t>
  </si>
  <si>
    <t>Economy6</t>
  </si>
  <si>
    <t>Economy7</t>
  </si>
  <si>
    <t>Economy8</t>
  </si>
  <si>
    <t>Average1</t>
  </si>
  <si>
    <t>Average2</t>
  </si>
  <si>
    <t>Average3</t>
  </si>
  <si>
    <t>Average4</t>
  </si>
  <si>
    <t>Average5</t>
  </si>
  <si>
    <t>Average6</t>
  </si>
  <si>
    <t>Average7</t>
  </si>
  <si>
    <t>Average8</t>
  </si>
  <si>
    <t>Average9</t>
  </si>
  <si>
    <t>Average10</t>
  </si>
  <si>
    <t>Average11</t>
  </si>
  <si>
    <t>Average12</t>
  </si>
  <si>
    <t>Custom1</t>
  </si>
  <si>
    <t>Custom2</t>
  </si>
  <si>
    <t>Custom3</t>
  </si>
  <si>
    <t>Custom4</t>
  </si>
  <si>
    <t>Custom5</t>
  </si>
  <si>
    <t>Custom6</t>
  </si>
  <si>
    <t>Custom7</t>
  </si>
  <si>
    <t>Custom8</t>
  </si>
  <si>
    <t>Custom9</t>
  </si>
  <si>
    <t>Custom10</t>
  </si>
  <si>
    <t>Luxury1</t>
  </si>
  <si>
    <t>Luxury2</t>
  </si>
  <si>
    <t>Luxury3</t>
  </si>
  <si>
    <t>Luxury4</t>
  </si>
  <si>
    <t>Luxury5</t>
  </si>
  <si>
    <t>Luxury6</t>
  </si>
  <si>
    <t>Luxury7</t>
  </si>
  <si>
    <t>Luxury8</t>
  </si>
  <si>
    <t>Luxury9</t>
  </si>
  <si>
    <t>Luxury10</t>
  </si>
  <si>
    <t>Default</t>
  </si>
  <si>
    <t>Economy</t>
  </si>
  <si>
    <t>Apartment 1-3 Story</t>
  </si>
  <si>
    <t>Brick Veneer/Reinforced Concrete</t>
  </si>
  <si>
    <t xml:space="preserve">Brick Veneer &amp; Concrete Block / Bearing Walls </t>
  </si>
  <si>
    <t>Concrete Block/Bearing Walls</t>
  </si>
  <si>
    <t>Face Brick &amp; Concrete Block/Reinforced Concrete</t>
  </si>
  <si>
    <t xml:space="preserve">Concrete Block/Steel Roof Deck </t>
  </si>
  <si>
    <t>Decorative Concrete Block/Bearing walls</t>
  </si>
  <si>
    <t>Decorative Concrete Block/Steel Truss</t>
  </si>
  <si>
    <t>Brick Veneer/Wood Frame</t>
  </si>
  <si>
    <t>Decorative Concrete Block/Steel Joist</t>
  </si>
  <si>
    <t>Decorative Concrete Block/Reinforced Concrete</t>
  </si>
  <si>
    <t>Brick Veneer/ Rigid Steel</t>
  </si>
  <si>
    <t>Brick Veneer/ Reinforeced Concrete</t>
  </si>
  <si>
    <t>Brick Veneer/wood Frame</t>
  </si>
  <si>
    <t>Concrete Block/Bearing Wall</t>
  </si>
  <si>
    <t>Face Brick &amp; Common Brick/Reinforced Concrete</t>
  </si>
  <si>
    <t>Decorative Concrete Block/Precast Concrete</t>
  </si>
  <si>
    <t>Aluminum Clapboard/Wood Frame</t>
  </si>
  <si>
    <t>E.I.F.S. &amp; Concrete Block/Rigid Steel</t>
  </si>
  <si>
    <t>Cast in Place Concrete/Reinforced Concrete</t>
  </si>
  <si>
    <t>Cast in Place Concrete/Steel Joists</t>
  </si>
  <si>
    <t>Cast in Place Concrete/Rigid Steel</t>
  </si>
  <si>
    <t>Brick Veneer/Wood Truss</t>
  </si>
  <si>
    <t>Conrete Block/Steel Joists</t>
  </si>
  <si>
    <t>Face Brick &amp; Concrete Block/Bearing walls</t>
  </si>
  <si>
    <t>Curtain Wall/Reinforced Conrete</t>
  </si>
  <si>
    <t>Brick Veneer/Rigid Steel</t>
  </si>
  <si>
    <t>Aluminum Clapboard/Wood Truss</t>
  </si>
  <si>
    <t>Face Brick &amp; Concrete Block/Steel Joists</t>
  </si>
  <si>
    <t>E.I.F.S./Reinforced Concrete</t>
  </si>
  <si>
    <t>Fiber Cement/Rigid Steel</t>
  </si>
  <si>
    <t>Face Brick/Wood Frame</t>
  </si>
  <si>
    <t xml:space="preserve">Face Brick &amp; Concrete Block/Bearing Walls </t>
  </si>
  <si>
    <t>Concrete Block/Precast Concrete</t>
  </si>
  <si>
    <t>Concrete Block/Reinforced Concrete</t>
  </si>
  <si>
    <t>Brick Veneer - Wood Frame</t>
  </si>
  <si>
    <t>6" Log - Solid Wall</t>
  </si>
  <si>
    <t>Average</t>
  </si>
  <si>
    <t>Apartment 4-7 Story</t>
  </si>
  <si>
    <t>Brick Veneer &amp; Concrete Block / Wood Truss</t>
  </si>
  <si>
    <t>Concrete Block/Rigid Steel</t>
  </si>
  <si>
    <t>Face Brick &amp; Concrete Block/Rigid Steel</t>
  </si>
  <si>
    <t xml:space="preserve">Decorative Concrete Block/Steel Roof Deck </t>
  </si>
  <si>
    <t>Decorative Concrete Block/Rigid Steel</t>
  </si>
  <si>
    <t>Decorative Concrete Block/Wood Arch</t>
  </si>
  <si>
    <t>Stone Ashlar &amp; Cocnrete block/Steel Joist</t>
  </si>
  <si>
    <t>Decorative Concrete Block/Wood Joist</t>
  </si>
  <si>
    <t xml:space="preserve">Brick Veneer/Rigid Steel </t>
  </si>
  <si>
    <t>Brick Veneer/ Reinforced Concrete</t>
  </si>
  <si>
    <t>Curtain Wall/Rigid steel</t>
  </si>
  <si>
    <t>Face Brick &amp; Common Brick/Rigid Steel</t>
  </si>
  <si>
    <t>Decorative Concrete Block/Steel Joists</t>
  </si>
  <si>
    <t>Decorative Concrete Block/Wood Joists</t>
  </si>
  <si>
    <t>Cast in Place Concrete/Wood Joists</t>
  </si>
  <si>
    <t xml:space="preserve">Decorative Concrete Block/Rigid Steel </t>
  </si>
  <si>
    <t>E.I.F.S./Rigid Steel</t>
  </si>
  <si>
    <t>E.I.F.S. &amp; Metal Studs/Steel Roof Deck</t>
  </si>
  <si>
    <t>Curtain Wall/Rigid Steel</t>
  </si>
  <si>
    <t>Metal Panel &amp; Wood Studs/Wood Truss</t>
  </si>
  <si>
    <t>Face Brick &amp; Concrete Block/Wood Joists</t>
  </si>
  <si>
    <t>Stone Veneer/Rigid Steel</t>
  </si>
  <si>
    <t xml:space="preserve">E.I.F.S./Rigid Steel </t>
  </si>
  <si>
    <t>Metal Sandwich Panel/Rigid Steel</t>
  </si>
  <si>
    <t>E.I.F.S. &amp; Metal Studs/Steel Joists</t>
  </si>
  <si>
    <t>Concrete Block/Wood Frame</t>
  </si>
  <si>
    <t>E.I.F.S./Wood Frame</t>
  </si>
  <si>
    <t>E.I.F.S./Steel Joists</t>
  </si>
  <si>
    <t>Painted Concrete Block</t>
  </si>
  <si>
    <t>Solid Masonry</t>
  </si>
  <si>
    <t>8" Log - Solid Wall</t>
  </si>
  <si>
    <t>Solid Brick</t>
  </si>
  <si>
    <t xml:space="preserve">Solid Brick </t>
  </si>
  <si>
    <t>Custom</t>
  </si>
  <si>
    <t>Apartment 8-24 Story</t>
  </si>
  <si>
    <t>E.I.F.S. &amp; Metal studs/Rigid Steel</t>
  </si>
  <si>
    <t xml:space="preserve">Cuttain Wall/Rigid Steel </t>
  </si>
  <si>
    <t>Brick Veneer / Rigid Steel</t>
  </si>
  <si>
    <t>Decorative Concrete Block/Bearing Walls</t>
  </si>
  <si>
    <t>Limestone &amp; Concrete Block/Reinforced Concrete</t>
  </si>
  <si>
    <t xml:space="preserve">Face Brick &amp; Concrete Block/Steel Roof Deck </t>
  </si>
  <si>
    <t>Face Brick &amp; Concrete Block/Steel Truss</t>
  </si>
  <si>
    <t>Stone Ashlar &amp; Cocnrete block/Wood Truss</t>
  </si>
  <si>
    <t>Face Brick &amp; Concrete Block/Steel Joist</t>
  </si>
  <si>
    <t>Cutain Wall/Rigid Steel</t>
  </si>
  <si>
    <t>Curtain wall/ Rigid Steel</t>
  </si>
  <si>
    <t>Face Brick &amp; Concrete Block/Precast Concrete</t>
  </si>
  <si>
    <t>Face Brick &amp; Concrete Block/Wood Truss</t>
  </si>
  <si>
    <t>Concrete Block/Steel Joists</t>
  </si>
  <si>
    <t>Concrete Block/Wood Arch</t>
  </si>
  <si>
    <t>Metal Panel/Rigid Steel</t>
  </si>
  <si>
    <t>Conrete Block/Wood Truss</t>
  </si>
  <si>
    <t>Precast Concrete/Bearing walls</t>
  </si>
  <si>
    <t>Face Brick &amp; Concrete Block/Steel Roof Deck</t>
  </si>
  <si>
    <t>Plywood Siding/Wood Truss</t>
  </si>
  <si>
    <t>Limestone &amp; Concrete Block/Steel Joists</t>
  </si>
  <si>
    <t>Stucco/Reinforced Concrete</t>
  </si>
  <si>
    <t>Precast Concrete/Rigid Steel</t>
  </si>
  <si>
    <t>Face Brick &amp; Metal Studs/Reinforced Concrete</t>
  </si>
  <si>
    <t>Fiber Cement/Wood Frame</t>
  </si>
  <si>
    <t>E.I.F.S./Wood Truss</t>
  </si>
  <si>
    <t>Stucco on Wood Frame</t>
  </si>
  <si>
    <t>Stone Veneer - Wood Frame</t>
  </si>
  <si>
    <t>Solid Stone</t>
  </si>
  <si>
    <t xml:space="preserve">Solid Stone </t>
  </si>
  <si>
    <t>Luxury</t>
  </si>
  <si>
    <t xml:space="preserve">Assisted - Senior Living </t>
  </si>
  <si>
    <t>Brick Veneer / Wood Frame</t>
  </si>
  <si>
    <t>Face Brick &amp; Concrete Block/Bearing Walls</t>
  </si>
  <si>
    <t>Limestone &amp; Concrete Block/Rigid Steel</t>
  </si>
  <si>
    <t xml:space="preserve">Jumbo Brick &amp; Concrete Block/Steel Roof Deck </t>
  </si>
  <si>
    <t>Face Brick &amp; Concrete Block/Rigid Wood Arch</t>
  </si>
  <si>
    <t>Stucco &amp; Cocnrete Block/Steel Joist</t>
  </si>
  <si>
    <t>Face Brick &amp; Concrete Block/Wood Joist</t>
  </si>
  <si>
    <t xml:space="preserve">Fiber Cement/ Rigid Steel </t>
  </si>
  <si>
    <t>Stucco &amp; Concrete Block/Wood Truss</t>
  </si>
  <si>
    <t xml:space="preserve">Metal Panel/Rigid Steel </t>
  </si>
  <si>
    <t>Stucco &amp; Concrete Block/Bearing walls</t>
  </si>
  <si>
    <t>Limestone &amp; Concrete Block/Wood Truss</t>
  </si>
  <si>
    <t>Concrete Block/Wood Joists</t>
  </si>
  <si>
    <t>Face Brick &amp; Glazed Block/Steel Joists</t>
  </si>
  <si>
    <t>Reinforced Concrete/Reinforced Concrete</t>
  </si>
  <si>
    <t>Precast Concrete/Reinforced Concrete</t>
  </si>
  <si>
    <t>Stucco &amp; Concrete Block/Steel Joists</t>
  </si>
  <si>
    <t>Precast Concrete/Wood Truss</t>
  </si>
  <si>
    <t>Stucco &amp; Concrete Block/Precast Concrete</t>
  </si>
  <si>
    <t>Metal Sandwich Panel/Steel Joists</t>
  </si>
  <si>
    <t xml:space="preserve">Precast Concrete/Rigid Steel </t>
  </si>
  <si>
    <t>Wood Clapboard/Wood Truss</t>
  </si>
  <si>
    <t>Limestone &amp; Concrete Block/Wood Joists</t>
  </si>
  <si>
    <t>Wood Clapboard/Wood Frame</t>
  </si>
  <si>
    <t xml:space="preserve">Stucco &amp; Concrete Block/Bearing Walls </t>
  </si>
  <si>
    <t>Face Brick &amp; Metal Studs/Rigid Steel</t>
  </si>
  <si>
    <t xml:space="preserve">Pre-Engineered Metal Building/Rigid Steel </t>
  </si>
  <si>
    <t>Wood Siding - Wood Frame</t>
  </si>
  <si>
    <t>Auditurium</t>
  </si>
  <si>
    <t>Stone Veneer / Wood Frame</t>
  </si>
  <si>
    <t>Vinyl Clapboard / Wood Frame</t>
  </si>
  <si>
    <t>Precast Concrete / Reinforced Concrete</t>
  </si>
  <si>
    <t xml:space="preserve">Precast Concrete/Steel Roof Deck </t>
  </si>
  <si>
    <t>Stone &amp; Concrete Block/Steel Truss</t>
  </si>
  <si>
    <t>Stucco &amp; Cocnrete Block/Wood Truss</t>
  </si>
  <si>
    <t>Stone Veneer/Reinforced Concrete</t>
  </si>
  <si>
    <t>Precast Concrete/Precast Concrete</t>
  </si>
  <si>
    <t>Tilt-up Concrete Panels/Bearing walls</t>
  </si>
  <si>
    <t>Metal Panel / Reinforced Concrete</t>
  </si>
  <si>
    <t>Stone &amp; Concrete Block/ Reinforced Concrete</t>
  </si>
  <si>
    <t>Tilt-up Concrete Panels/Steel Joists</t>
  </si>
  <si>
    <t>Stucco &amp; Concrete Block/Reinforced Concrete</t>
  </si>
  <si>
    <t>Limestone &amp; Concrete Block/Bearing walls</t>
  </si>
  <si>
    <t>Limestone &amp; Concrete Block/Precast Concrete</t>
  </si>
  <si>
    <t>Wood Board and Batten/Wood Frame</t>
  </si>
  <si>
    <t>Stucco &amp; Concrete Block/Rigid Steel</t>
  </si>
  <si>
    <t>Precast Concrete / Precast Concrete</t>
  </si>
  <si>
    <t>Face Brick &amp; Concrete Block/Wood Arch</t>
  </si>
  <si>
    <t>Precast Concrete/Bearing Walls</t>
  </si>
  <si>
    <t>Metal Panel/Reinforced Concrete</t>
  </si>
  <si>
    <t>Stone Veneer/Wood Frame</t>
  </si>
  <si>
    <t>Stucco &amp; Concrete Block/Wood Joists</t>
  </si>
  <si>
    <t>Precast Concrete/Steel Joists</t>
  </si>
  <si>
    <t>Tilt-up  Concrete Panels/Steel Roof Deck</t>
  </si>
  <si>
    <t>Limestone &amp; Concrete Block/Bearing Walls</t>
  </si>
  <si>
    <t>Metal Panel &amp; Metal Studs/Rigid Steel</t>
  </si>
  <si>
    <t>Metal Sandwich Panel/Wood Truss</t>
  </si>
  <si>
    <t>Stone &amp; Concrete Block/Steel Joists</t>
  </si>
  <si>
    <t>Stone &amp; Concrete Block/Reinforced Concrete</t>
  </si>
  <si>
    <t>Bank</t>
  </si>
  <si>
    <t>Stucco &amp; Concrete Block/Reinforced concrete</t>
  </si>
  <si>
    <t>Stucco/Reinforced concrete</t>
  </si>
  <si>
    <t>Wood ClapBoard / Wood Frame</t>
  </si>
  <si>
    <t xml:space="preserve">Precast Concrete / Rigid steel </t>
  </si>
  <si>
    <t xml:space="preserve">Stucco &amp; Concrete Block/Steel Roof Deck </t>
  </si>
  <si>
    <t>Stone &amp; Concrete Block/Rigid Wood Arch</t>
  </si>
  <si>
    <t>Wood Shingles/wood Frame</t>
  </si>
  <si>
    <t>Tilt-up Concrete Panels/Rigid Steel</t>
  </si>
  <si>
    <t>Stone Veneer/ Wood Frame</t>
  </si>
  <si>
    <t xml:space="preserve">Stone &amp; Concrete Block/ Rigid steel </t>
  </si>
  <si>
    <t>Wood Clapboard/Wood Frame.</t>
  </si>
  <si>
    <t xml:space="preserve">Tilt-up Concrete Panels/Rigid Steel </t>
  </si>
  <si>
    <t>Stucco/Wood Frame</t>
  </si>
  <si>
    <t>Vinyl Clapboard/Wood Frame</t>
  </si>
  <si>
    <t>Wood Shingles/Wood Frame</t>
  </si>
  <si>
    <t>Tilt-up  Concrete Panels/Rigid Steel</t>
  </si>
  <si>
    <t>Tilt-up Concrete Panels/Reinforced Concrete</t>
  </si>
  <si>
    <t>Stone &amp; Concrete Block/Wood Joists</t>
  </si>
  <si>
    <t>Stone &amp; Concrete Block/Rigid Steel</t>
  </si>
  <si>
    <t>Bank (Green)</t>
  </si>
  <si>
    <t>Bowling Alley</t>
  </si>
  <si>
    <t xml:space="preserve">Bus Terminal </t>
  </si>
  <si>
    <t xml:space="preserve">Car Wash </t>
  </si>
  <si>
    <t>Church</t>
  </si>
  <si>
    <t>Club, Country</t>
  </si>
  <si>
    <t>Cub, Social</t>
  </si>
  <si>
    <t>College, Classroom, 2-3 Story</t>
  </si>
  <si>
    <t>College, Dormitory, 2-3Story</t>
  </si>
  <si>
    <t>College, Classroom, 2-3 Story (Green)</t>
  </si>
  <si>
    <t>College, Dormitory, 2-3Story (Green)</t>
  </si>
  <si>
    <t>College, Dormitory, 4-8Story (Green)</t>
  </si>
  <si>
    <t>College, Dormitory, 4-8Story</t>
  </si>
  <si>
    <t>College, Laboratory</t>
  </si>
  <si>
    <t>College, Laboratory (Green)</t>
  </si>
  <si>
    <t>College, Student Union</t>
  </si>
  <si>
    <t>Community Center</t>
  </si>
  <si>
    <t>Computer Data Center</t>
  </si>
  <si>
    <t>Courthouse, 1 story</t>
  </si>
  <si>
    <t>Courthouse, 2-3story</t>
  </si>
  <si>
    <t>Day care center</t>
  </si>
  <si>
    <t>Factory, 1 Story</t>
  </si>
  <si>
    <t>Factory, 3 Story</t>
  </si>
  <si>
    <t>Fire Station Story 1</t>
  </si>
  <si>
    <t>Fire Station Story 1 (Green)</t>
  </si>
  <si>
    <t>Fire Station Story 2</t>
  </si>
  <si>
    <t>Fire Station Story 2 (Green)</t>
  </si>
  <si>
    <t>Fraternity/Sorority House</t>
  </si>
  <si>
    <t>Funeral Home</t>
  </si>
  <si>
    <t>Funeral Home (Green)</t>
  </si>
  <si>
    <t>Garage, Auto Sales</t>
  </si>
  <si>
    <t>Garage, Parking</t>
  </si>
  <si>
    <t>Garage, Repair</t>
  </si>
  <si>
    <t>Garage,Service Station</t>
  </si>
  <si>
    <t>Garage, Underground Parking</t>
  </si>
  <si>
    <t>Gymnasium</t>
  </si>
  <si>
    <t>Hangar, Aircraft</t>
  </si>
  <si>
    <t>Hospital 2-3 Story</t>
  </si>
  <si>
    <t>Hospital 4-8 Story</t>
  </si>
  <si>
    <t>Hotel, 4-7 Story</t>
  </si>
  <si>
    <t>Hotel, 8-24 Story</t>
  </si>
  <si>
    <t>Jail</t>
  </si>
  <si>
    <t>Laundromant</t>
  </si>
  <si>
    <t>Library</t>
  </si>
  <si>
    <t>Library (Green)</t>
  </si>
  <si>
    <t>Medical Office, 1 Story</t>
  </si>
  <si>
    <t>Medical Office, 1 Story (Green)</t>
  </si>
  <si>
    <t>Medical Office, 2 Story</t>
  </si>
  <si>
    <t>Medical Office, 2 Story (Green)</t>
  </si>
  <si>
    <t>Motel, 1 Story</t>
  </si>
  <si>
    <t>Motel, 1 Story (Green)</t>
  </si>
  <si>
    <t>Motel, 2-3 Story</t>
  </si>
  <si>
    <t>Motel, 2-3 Story (Green)</t>
  </si>
  <si>
    <t>Movie Theater</t>
  </si>
  <si>
    <t>Nursing Home</t>
  </si>
  <si>
    <t>Office, 1 Story</t>
  </si>
  <si>
    <t>Office, 1 Story (Green)</t>
  </si>
  <si>
    <t>Office, 11-20 Story</t>
  </si>
  <si>
    <t>Office, 11-20 Story (Green)</t>
  </si>
  <si>
    <t>Office, 2-4 Story</t>
  </si>
  <si>
    <t>Office, 2-4 Story (Green)</t>
  </si>
  <si>
    <t>Office, 5-10 Story</t>
  </si>
  <si>
    <t>Office, 5-10 Story (Green)</t>
  </si>
  <si>
    <t>Outpatient Surgery Center</t>
  </si>
  <si>
    <t>Police Station</t>
  </si>
  <si>
    <t>Police Station (Green)</t>
  </si>
  <si>
    <t xml:space="preserve">Post Frame Barn </t>
  </si>
  <si>
    <t>Post Office</t>
  </si>
  <si>
    <t>Racquetball court</t>
  </si>
  <si>
    <t>Religious Education</t>
  </si>
  <si>
    <t>Resturant</t>
  </si>
  <si>
    <t>Resturant (Green)</t>
  </si>
  <si>
    <t xml:space="preserve">Resturant, Fast Food </t>
  </si>
  <si>
    <t>School, Elementary</t>
  </si>
  <si>
    <t>School, Elementary (Green)</t>
  </si>
  <si>
    <t>School, High 2-3 Story</t>
  </si>
  <si>
    <t>School, High 2-3 Story (Green)</t>
  </si>
  <si>
    <t>School, Jr High, 2-3 Story</t>
  </si>
  <si>
    <t>School, Jr High, 2-3 Story (Green)</t>
  </si>
  <si>
    <t>School, Vocational</t>
  </si>
  <si>
    <t>School, Vocational (Green)</t>
  </si>
  <si>
    <t>Store, Convenience</t>
  </si>
  <si>
    <t>Store Department, 1 Story</t>
  </si>
  <si>
    <t>Store Department, 3 Story</t>
  </si>
  <si>
    <t>Store, Retail</t>
  </si>
  <si>
    <t>Supermarket</t>
  </si>
  <si>
    <t>Supermarket (Green)</t>
  </si>
  <si>
    <t>Swimming Pool, Enclosed</t>
  </si>
  <si>
    <t>Telephone Exchange</t>
  </si>
  <si>
    <t>Town Hall, 1 Story</t>
  </si>
  <si>
    <t>Town Hall, 2-3 Story</t>
  </si>
  <si>
    <t>Veterinary Hospital</t>
  </si>
  <si>
    <t>Warehouse</t>
  </si>
  <si>
    <t>Warehouse (Green)</t>
  </si>
  <si>
    <t>Warehouse Self Storage</t>
  </si>
  <si>
    <t>Economy 1 Story</t>
  </si>
  <si>
    <t>Economy 1 Story wings &amp; ells</t>
  </si>
  <si>
    <t>Economy 1 - 1/2 Story</t>
  </si>
  <si>
    <t>Economy 1 - 1/2 Story wings &amp; ells</t>
  </si>
  <si>
    <t>Economy 2 Story</t>
  </si>
  <si>
    <t>Economy 2 Story wings &amp; ells</t>
  </si>
  <si>
    <t>Economy Bi level</t>
  </si>
  <si>
    <t>Economy Tri level</t>
  </si>
  <si>
    <t>Average Story 1</t>
  </si>
  <si>
    <t>Average 1 Story wings &amp; ells</t>
  </si>
  <si>
    <t>Average 1 - 1/2 Story</t>
  </si>
  <si>
    <t>Average 1 - 1/2 Story wings &amp; ells</t>
  </si>
  <si>
    <t>Average 2 Story</t>
  </si>
  <si>
    <t>Average 2 Story wings &amp; ells</t>
  </si>
  <si>
    <t>Average 2 - 1/2 Story</t>
  </si>
  <si>
    <t>Average 3 Story</t>
  </si>
  <si>
    <t>Average Bi level</t>
  </si>
  <si>
    <t>Average Tri level</t>
  </si>
  <si>
    <t>Solid Wall 1 Story</t>
  </si>
  <si>
    <t>Solid Wall 2 Story</t>
  </si>
  <si>
    <t>Custom Story 1</t>
  </si>
  <si>
    <t>Custom 1 Story wings &amp; ells</t>
  </si>
  <si>
    <t>Custom 1 - 1/2 Story</t>
  </si>
  <si>
    <t>Custom 1 - 1/2 Story wings &amp; ells</t>
  </si>
  <si>
    <t>Custom 2 Story</t>
  </si>
  <si>
    <t>Custom 2 Story wings &amp; ells</t>
  </si>
  <si>
    <t>Custom 2 - 1/2 Story</t>
  </si>
  <si>
    <t>Custom 3 Story</t>
  </si>
  <si>
    <t>Custom Bi level</t>
  </si>
  <si>
    <t>Custom Tri level</t>
  </si>
  <si>
    <t>Luxury Story 1</t>
  </si>
  <si>
    <t>Luxury 1 Story wings &amp; ells</t>
  </si>
  <si>
    <t>Luxury 1 - 1/2 Story</t>
  </si>
  <si>
    <t>Luxury 1 - 1/2 Story wings &amp; ells</t>
  </si>
  <si>
    <t>Luxury 2 Story</t>
  </si>
  <si>
    <t>Luxury 2 Story wings &amp; ells</t>
  </si>
  <si>
    <t>Luxury 2 - 1/2 Story</t>
  </si>
  <si>
    <t>Luxury 3 Story</t>
  </si>
  <si>
    <t>Luxury Bi level</t>
  </si>
  <si>
    <t>Luxury Tri level</t>
  </si>
  <si>
    <t>Specialties</t>
  </si>
  <si>
    <t>Metals</t>
  </si>
  <si>
    <t>Plumbing</t>
  </si>
  <si>
    <t>Plumbing Fixture</t>
  </si>
  <si>
    <t>Plumbing Hot Water Equipment Schedule</t>
  </si>
  <si>
    <t>Plumbing Pump Schedule</t>
  </si>
  <si>
    <t>Plumbing Mixing Valve Schedule</t>
  </si>
  <si>
    <t>4" Dia Reduced Pressure Backflow Preventer</t>
  </si>
  <si>
    <t>2" Dia Reduced Pressure Backflow Preventer</t>
  </si>
  <si>
    <t>Balancing Valve Assembly</t>
  </si>
  <si>
    <t>Ball Valve</t>
  </si>
  <si>
    <t>Plumbing Items</t>
  </si>
  <si>
    <t>Pluming Drain &amp; Cleanout Schedule</t>
  </si>
  <si>
    <t>Plumbing Pipe</t>
  </si>
  <si>
    <t>Cold Water Pipe</t>
  </si>
  <si>
    <t>3/4'' Dia Cold Water Pipe</t>
  </si>
  <si>
    <t>1/2'' Dia Cold Water Pipe</t>
  </si>
  <si>
    <t>1 1/4'' Dia Cold Water Pipe</t>
  </si>
  <si>
    <t>1 1/2'' Dia Cold Water Pipe</t>
  </si>
  <si>
    <t>2'' Dia Cold Water Pipe</t>
  </si>
  <si>
    <t>3'' Dia Cold Water Pipe</t>
  </si>
  <si>
    <t>4'' Dia Cold Water Pipe</t>
  </si>
  <si>
    <t>Hot Water Pipe</t>
  </si>
  <si>
    <t>3/4'' Dia Hot Water Pipe</t>
  </si>
  <si>
    <t>1/2'' Dia Hot Water Pipe</t>
  </si>
  <si>
    <t>1'' Dia Hot Water Pipe</t>
  </si>
  <si>
    <t>2'' Dia Hot Water Pipe</t>
  </si>
  <si>
    <t>1'' Dia Hot Water Return Pipe</t>
  </si>
  <si>
    <t>2'' Non-Portable Cold Water Pipe</t>
  </si>
  <si>
    <t>2'' Non-Portable Hot Water Pipe</t>
  </si>
  <si>
    <t>3/4 '' Non-Portable Hot Water Return Pipe</t>
  </si>
  <si>
    <t>2'' Tempered Water Pipe</t>
  </si>
  <si>
    <t>2'' Tempered Water Return Pipe</t>
  </si>
  <si>
    <t>4'' Sanitary Sewer Pipe</t>
  </si>
  <si>
    <t>6'' Sanitary Sewer Pipe</t>
  </si>
  <si>
    <t>6'' Dia Grease Waste Pipe</t>
  </si>
  <si>
    <t>4'' Dia Grease Vent Pipe</t>
  </si>
  <si>
    <t>6'' Dia Grease Vent Pipe</t>
  </si>
  <si>
    <t>4'' Dia Rainwater Pipe</t>
  </si>
  <si>
    <t>6'' Dia Rainwater Pipe</t>
  </si>
  <si>
    <t>8'' Dia Rainwater Pipe</t>
  </si>
  <si>
    <t>10'' Dia Rainwater Pipe</t>
  </si>
  <si>
    <t>4'' Dia Overflow Rainwater Pipe</t>
  </si>
  <si>
    <t>6'' Dia Overflow Rainwater Pipe</t>
  </si>
  <si>
    <t>8'' Dia Overflow Rainwater Pipe</t>
  </si>
  <si>
    <t>10'' Dia Overflow Rainwater Pipe</t>
  </si>
  <si>
    <t>15'' Dia Rainwater Pipe</t>
  </si>
  <si>
    <t>2'' Dia Vent Pipe</t>
  </si>
  <si>
    <t>3'' Dia Vent Pipe</t>
  </si>
  <si>
    <t>Waste Pipe</t>
  </si>
  <si>
    <t>Drain Pipe</t>
  </si>
  <si>
    <t>Vent Pipe</t>
  </si>
  <si>
    <t>2'' Tempered Water Pipe Up (14'-0'' H)</t>
  </si>
  <si>
    <t>2'' Tempered Water Return Pipe Up (14'-0'' H)</t>
  </si>
  <si>
    <t>2-1/2'' Non-Portable Cold Water Pipe Up (14'-0'' H)</t>
  </si>
  <si>
    <t>3/4'' Non-Portable Hot Water Pipe Up (14'-0'' H)</t>
  </si>
  <si>
    <t>1 1/2'' Non-Portable Hot Water Return Pipe Up (14'-0'' H)</t>
  </si>
  <si>
    <t>2'' Hot Water Pipe Up (14'-0'' H)</t>
  </si>
  <si>
    <t>3'' Cold Water Pipe Up (14'-0'' H)</t>
  </si>
  <si>
    <t>1'' Hot Water Return Pipe Up (14'-0'' H)</t>
  </si>
  <si>
    <t>3/4'' Hot Water Pipe Up (14'-0'' H)</t>
  </si>
  <si>
    <t>1/2'' Hot Water Pipe Up (14'-0'' H)</t>
  </si>
  <si>
    <t>3/4'' Cold Water Pipe Up (14'-0'' H)</t>
  </si>
  <si>
    <t>1 1/4'' Cold Water Pipe Up (14'-0'' H)</t>
  </si>
  <si>
    <t>1 1/2'' Tempered Water Pipe Up (14'-0'' H)</t>
  </si>
  <si>
    <t>4'' Sanitary Sewer Pipe Up (14'-0'' H)</t>
  </si>
  <si>
    <t>4'' Sanitary Sewer Pipe Up (5'-0'' H)</t>
  </si>
  <si>
    <t>4'' Rainwater Pipe Up (5'-0'' H)</t>
  </si>
  <si>
    <t>4'' Grease Waste Pipe Up (5'-0'' H)</t>
  </si>
  <si>
    <t>4'' Grease Vent Pipe Up (14'-0'' H)</t>
  </si>
  <si>
    <t>4'' Rainwater Pipe Up (14'-0'' H)</t>
  </si>
  <si>
    <t>6'' Rainwater Pipe Up (14'-0'' H)</t>
  </si>
  <si>
    <t>8'' Rainwater Pipe Up (14'-0'' H)</t>
  </si>
  <si>
    <t>10'' Rainwater Pipe Up (14'-0'' H)</t>
  </si>
  <si>
    <t>4'' Overflow Rainwater Pipe Up (14'-0'' H)</t>
  </si>
  <si>
    <t>6'' Overflow Rainwater Pipe Up (14'-0'' H)</t>
  </si>
  <si>
    <t>8'' Overflow Rainwater Pipe Up (14'-0'' H)</t>
  </si>
  <si>
    <t>10'' Overflow Rainwater Pipe Up (14'-0'' H)</t>
  </si>
  <si>
    <t>Pipes Riser</t>
  </si>
  <si>
    <t>Lighting Fixture</t>
  </si>
  <si>
    <t>Lighting Switch</t>
  </si>
  <si>
    <t>3 Way Low Voltage Switch</t>
  </si>
  <si>
    <t>2 Way Dimmer Switch</t>
  </si>
  <si>
    <t>Dimmer Switch</t>
  </si>
  <si>
    <t>Vacancy Sensor Switch</t>
  </si>
  <si>
    <t>Occupancy /Vacancy Dimmer Switch</t>
  </si>
  <si>
    <t>Low Voltage Switch</t>
  </si>
  <si>
    <t>4 Way Dimmer Switch</t>
  </si>
  <si>
    <t>One Way Switch</t>
  </si>
  <si>
    <t>Tamper Switch</t>
  </si>
  <si>
    <t>Flow Switch</t>
  </si>
  <si>
    <t>Power Fixture</t>
  </si>
  <si>
    <t>Controlled Duplex Receptacle</t>
  </si>
  <si>
    <t>Quad Receptacle</t>
  </si>
  <si>
    <t>Duplex Receptacle</t>
  </si>
  <si>
    <t>Junction Box</t>
  </si>
  <si>
    <t>Floor Box</t>
  </si>
  <si>
    <t>Ceiling Mounted Duplex Receptacle</t>
  </si>
  <si>
    <t>100A 480Y/277V, 4W, 3P Panel</t>
  </si>
  <si>
    <t>100A 208Y/120V, 4W, 3P Panel</t>
  </si>
  <si>
    <t>225A 208Y/120V, 4W, 3P Panel</t>
  </si>
  <si>
    <t>600A 208Y/120V, 4W, 3P Panel</t>
  </si>
  <si>
    <t>400A 208Y/120V, 4W, 3P Panel</t>
  </si>
  <si>
    <t>800A 408Y/277V, 4W, 3P Panel</t>
  </si>
  <si>
    <t>225A 408Y/277V, 4W, 3P Panel</t>
  </si>
  <si>
    <t>400A 408Y/277V, 4W, 3P Panel</t>
  </si>
  <si>
    <t>600A 408Y/277V, 4W, 3P Panel</t>
  </si>
  <si>
    <t>Panel</t>
  </si>
  <si>
    <t>Circuit Breaker</t>
  </si>
  <si>
    <t>60A/3P Circuit Breaker</t>
  </si>
  <si>
    <t>30A/3P Circuit Breaker</t>
  </si>
  <si>
    <t>20A/3P Circuit Breaker</t>
  </si>
  <si>
    <t>100A/3P Circuit Breaker</t>
  </si>
  <si>
    <t>50A/3P Circuit Breaker</t>
  </si>
  <si>
    <t>250A/3P Circuit Breaker</t>
  </si>
  <si>
    <t>300A/3P Circuit Breaker</t>
  </si>
  <si>
    <t>225A/3P Circuit Breaker</t>
  </si>
  <si>
    <t>450A/3P Circuit Breaker</t>
  </si>
  <si>
    <t>400A/3P Circuit Breaker</t>
  </si>
  <si>
    <t>800A/3P Circuit Breaker</t>
  </si>
  <si>
    <t>600A/3P Circuit Breaker</t>
  </si>
  <si>
    <t>Feeder Items</t>
  </si>
  <si>
    <t>Ground Rod</t>
  </si>
  <si>
    <t>Utility Meter</t>
  </si>
  <si>
    <t>Trystar Dual Purpose Docking Station</t>
  </si>
  <si>
    <t>Site Lighting Fixture</t>
  </si>
  <si>
    <t>Feeder Cable</t>
  </si>
  <si>
    <t>(10) 3#600, 1#500 G, (10) 4" Conduit</t>
  </si>
  <si>
    <t>(8) 3#600, 1#400 G, (8) 4" Conduit</t>
  </si>
  <si>
    <t>(6) 3#600, 1#350 G, (6) 4" Conduit</t>
  </si>
  <si>
    <t>(5) 3#600, 1#250 G, (5) 4" Conduit</t>
  </si>
  <si>
    <t>(4) 3#600, 1#4/0 G, (4) 4" Conduit</t>
  </si>
  <si>
    <t>(3) 3#600, 1#3/0 G, (3) 4" Conduit</t>
  </si>
  <si>
    <t>(3) 3#500, 1#2/0 G, (3) 3-1/2" Conduit</t>
  </si>
  <si>
    <t>(2) 3#600, 1#1/0 G, (2) 4" Conduit</t>
  </si>
  <si>
    <t>(2) 3#350, 1#1 G, (2) 3" Conduit</t>
  </si>
  <si>
    <t>(2) 3#250, 1#2 G, (2) 3" Conduit</t>
  </si>
  <si>
    <t>3#250, 1#4 G, 2-1/2" Conduit</t>
  </si>
  <si>
    <t>3#4/0, 1#4 G, 2" Conduit</t>
  </si>
  <si>
    <t>3#3/0, 1#6 G, 2" Conduit</t>
  </si>
  <si>
    <t>3#2/0, 1#6 G, 2" Conduit</t>
  </si>
  <si>
    <t>3#1/0, 1#6 G, 1-1/2" Conduit</t>
  </si>
  <si>
    <t>3#1, 1#8 G, 1-1/2" Conduit</t>
  </si>
  <si>
    <t>3#2, 1#8 G, 1-1/4" Conduit</t>
  </si>
  <si>
    <t>3#3, 1#8 G, 1-1/4" Conduit</t>
  </si>
  <si>
    <t>3#6, 1#10 G, 1" Conduit</t>
  </si>
  <si>
    <t>3#8, 1#10 G, 3/4" Conduit</t>
  </si>
  <si>
    <t>3#10, 1#10 G, 3/4" Conduit</t>
  </si>
  <si>
    <t>Transformer Cable</t>
  </si>
  <si>
    <t>4#2/0, 1#4 G, 2" Conduit</t>
  </si>
  <si>
    <t>4#2, 1#8 G, 1-1/2" Conduit</t>
  </si>
  <si>
    <t>4#6, 1#8 G, 1" Conduit</t>
  </si>
  <si>
    <t>Wiring &amp; Conduits</t>
  </si>
  <si>
    <t xml:space="preserve">Power Wiring </t>
  </si>
  <si>
    <t>3/4" Emt Conduit For Power</t>
  </si>
  <si>
    <t>3/4" Coupling Ss Stl - Emt</t>
  </si>
  <si>
    <t>3/4" 1-H Strap - Emt - Steel</t>
  </si>
  <si>
    <t>#8 To #10 X 7/8 Plas Anchor (3/16)</t>
  </si>
  <si>
    <t>#10 X 1 P/H Self-Tap Screw</t>
  </si>
  <si>
    <t>3/4" Emt Conduit For Lighting</t>
  </si>
  <si>
    <t>1#12 Gnd Wire</t>
  </si>
  <si>
    <t xml:space="preserve">Lighting Wiring </t>
  </si>
  <si>
    <t>Communication Outlets</t>
  </si>
  <si>
    <t>Data Outlet</t>
  </si>
  <si>
    <t xml:space="preserve">Communication Wiring </t>
  </si>
  <si>
    <t>3/4" Emt Conduit For Communication</t>
  </si>
  <si>
    <t>Cat6 Cable</t>
  </si>
  <si>
    <t>DIV-28</t>
  </si>
  <si>
    <t>Electronic Safety &amp; Security</t>
  </si>
  <si>
    <t>Security Outlets</t>
  </si>
  <si>
    <t xml:space="preserve">Camera </t>
  </si>
  <si>
    <t>Sensor</t>
  </si>
  <si>
    <t>Occupancy Sensor</t>
  </si>
  <si>
    <t>Day Light Sensor</t>
  </si>
  <si>
    <t>Vacancy Sensor</t>
  </si>
  <si>
    <t>Smoke Detector</t>
  </si>
  <si>
    <t>Smoke Damper Connection</t>
  </si>
  <si>
    <t>Fire Smoke Damper</t>
  </si>
  <si>
    <t>Remote Test Station</t>
  </si>
  <si>
    <t>Zone Addressable Module</t>
  </si>
  <si>
    <t>Remote Alarm Indicating Station</t>
  </si>
  <si>
    <t>Pull Station</t>
  </si>
  <si>
    <t>Audio/Visual Notification Appliance</t>
  </si>
  <si>
    <t>Visual Notification Appliance</t>
  </si>
  <si>
    <t>Audio Notification Appliance</t>
  </si>
  <si>
    <t>Control Module</t>
  </si>
  <si>
    <t>Monitor Module</t>
  </si>
  <si>
    <t>Fire Alarm Terminal Cabinet</t>
  </si>
  <si>
    <t>Fire Alarm Control Pannel</t>
  </si>
  <si>
    <t>Surge Protection Device</t>
  </si>
  <si>
    <t>Fire Alarm Phone Jack</t>
  </si>
  <si>
    <t>Bell Light</t>
  </si>
  <si>
    <t>Fire Alarm Knox Box Connection</t>
  </si>
  <si>
    <t>Battery Cabinet</t>
  </si>
  <si>
    <t>1#16 Gnd Wire</t>
  </si>
  <si>
    <t xml:space="preserve">Fire Alarm Wiring </t>
  </si>
  <si>
    <t>3/4" Emt Conduit For Fire Alarm</t>
  </si>
  <si>
    <t>Mechanical Equipment</t>
  </si>
  <si>
    <t>Diffuser &amp; Grill</t>
  </si>
  <si>
    <t>Vav Box</t>
  </si>
  <si>
    <t>Mechanical  Ductwork</t>
  </si>
  <si>
    <t>Ductwork</t>
  </si>
  <si>
    <t>6X6 Rectangular Supply Air Duct</t>
  </si>
  <si>
    <t>6X8 Rectangular Supply Air Duct</t>
  </si>
  <si>
    <t>8X8 Rectangular Supply Air Duct</t>
  </si>
  <si>
    <t>8X10 Rectangular Supply Air Duct</t>
  </si>
  <si>
    <t>10X10 Rectangular Supply Air Duct</t>
  </si>
  <si>
    <t>12X10 Rectangular Supply Air Duct</t>
  </si>
  <si>
    <t>14X10 Rectangular Supply Air Duct</t>
  </si>
  <si>
    <t>14X12 Rectangular Supply Air Duct</t>
  </si>
  <si>
    <t>16X12 Rectangular Supply Air Duct</t>
  </si>
  <si>
    <t>16X14 Rectangular Supply Air Duct</t>
  </si>
  <si>
    <t>16X16 Rectangular Supply Air Duct</t>
  </si>
  <si>
    <t>18X14 Rectangular Supply Air Duct</t>
  </si>
  <si>
    <t>18X16 Rectangular Supply Air Duct</t>
  </si>
  <si>
    <t>20X18 Rectangular Supply Air Duct</t>
  </si>
  <si>
    <t>24X20 Rectangular Supply Air Duct</t>
  </si>
  <si>
    <t>40X28 Rectangular Supply Air Duct</t>
  </si>
  <si>
    <t>44X36 Rectangular Supply Air Duct</t>
  </si>
  <si>
    <t>30'' Dia Circular Supply Air Duct</t>
  </si>
  <si>
    <t>26'' Dia Circular Supply Air Duct</t>
  </si>
  <si>
    <t>24'' Dia Circular Supply Air Duct</t>
  </si>
  <si>
    <t>22'' Dia Circular Supply Air Duct</t>
  </si>
  <si>
    <t>20'' Dia Circular Supply Air Duct</t>
  </si>
  <si>
    <t>18'' Dia Circular Supply Air Duct</t>
  </si>
  <si>
    <t>16'' Dia Circular Supply Air Duct</t>
  </si>
  <si>
    <t>14'' Dia Circular Supply Air Duct</t>
  </si>
  <si>
    <t>12'' Dia Circular Supply Air Duct</t>
  </si>
  <si>
    <t>8X6 Rectangular Return Air Duct</t>
  </si>
  <si>
    <t>10X8 Rectangular Return Air Duct</t>
  </si>
  <si>
    <t>12X8 Rectangular Return Air Duct</t>
  </si>
  <si>
    <t>14X10 Rectangular Return Air Duct</t>
  </si>
  <si>
    <t>14X12 Rectangular Return Air Duct</t>
  </si>
  <si>
    <t>16X14 Rectangular Return Air Duct</t>
  </si>
  <si>
    <t>18X14 Rectangular Return Air Duct</t>
  </si>
  <si>
    <t>18X16 Rectangular Return Air Duct</t>
  </si>
  <si>
    <t>24X24 Rectangular Return Air Duct</t>
  </si>
  <si>
    <t>26X14 Rectangular Return Air Duct</t>
  </si>
  <si>
    <t>44X24 Rectangular Return Air Duct</t>
  </si>
  <si>
    <t>4'' Dia Circular Outside Air Duct</t>
  </si>
  <si>
    <t>6'' Dia Circular Outside Air Duct</t>
  </si>
  <si>
    <t>8X8 Rectangular Outside Air Duct</t>
  </si>
  <si>
    <t>8X10 Rectangular Outside Air Duct</t>
  </si>
  <si>
    <t>10X8 Rectangular Outside Air Duct</t>
  </si>
  <si>
    <t>10X10 Rectangular Outside Air Duct</t>
  </si>
  <si>
    <t>12X8 Rectangular Outside Air Duct</t>
  </si>
  <si>
    <t>12X10 Rectangular Outside Air Duct</t>
  </si>
  <si>
    <t>28'' Dia Circular Outside Air Duct</t>
  </si>
  <si>
    <t>20'' Dia Circular Outside Air Duct</t>
  </si>
  <si>
    <t>14'' Dia Circular Outside Air Duct</t>
  </si>
  <si>
    <t>12'' Dia Circular Outside Air Duct</t>
  </si>
  <si>
    <t>10'' Dia Circular Outside Air Duct</t>
  </si>
  <si>
    <t>4'' Dia Circular Exhaust Air Duct</t>
  </si>
  <si>
    <t>8X8 Rectangular Exhaust Air Duct</t>
  </si>
  <si>
    <t>8X12 Rectangular Exhaust Air Duct</t>
  </si>
  <si>
    <t>8X14 Rectangular Exhaust Air Duct</t>
  </si>
  <si>
    <t>10X8 Rectangular Exhaust Air Duct</t>
  </si>
  <si>
    <t>10'' Dia Flexible Duct</t>
  </si>
  <si>
    <t>8'' Dia Flexible Duct</t>
  </si>
  <si>
    <t>6'' Dia Flexible Duct</t>
  </si>
  <si>
    <t>Fire Suppression Items</t>
  </si>
  <si>
    <t>Sprinkler Heads</t>
  </si>
  <si>
    <t>Check Valve</t>
  </si>
  <si>
    <t>1 1/2" Dry Pipe Valve</t>
  </si>
  <si>
    <t>Fire Suppression Pipes</t>
  </si>
  <si>
    <t>1 1/2" Fire Suppression Pipe</t>
  </si>
  <si>
    <t>1 1/2" Dry Pipe</t>
  </si>
  <si>
    <t>2 1/2" Fire Suppression Pipe</t>
  </si>
  <si>
    <t>2" Fire Suppression Pipe</t>
  </si>
  <si>
    <t>6" Fire Suppression Pipe</t>
  </si>
  <si>
    <t>4" Fire Suppression Pipe</t>
  </si>
  <si>
    <t>Vertical Heat Pump Schedule</t>
  </si>
  <si>
    <t>Hydronic Pump</t>
  </si>
  <si>
    <t>Exhaust Fan</t>
  </si>
  <si>
    <t>Fire Damper</t>
  </si>
  <si>
    <t>Motorized Damper</t>
  </si>
  <si>
    <t>Damper</t>
  </si>
  <si>
    <t>Heat Pump</t>
  </si>
  <si>
    <t>Louver</t>
  </si>
  <si>
    <t xml:space="preserve"> Outside Air Unit</t>
  </si>
  <si>
    <t>Condensing Unit</t>
  </si>
  <si>
    <t>Mechanical Pipes</t>
  </si>
  <si>
    <t>Ductwork Fittings</t>
  </si>
  <si>
    <t>Pipe Fittings</t>
  </si>
  <si>
    <t>Earthwork</t>
  </si>
  <si>
    <t>Exterior Improvements</t>
  </si>
  <si>
    <t>Furnishings</t>
  </si>
  <si>
    <t>Heating, Ventilating, &amp; Air conditioning</t>
  </si>
  <si>
    <t>Communications</t>
  </si>
  <si>
    <t>Interceptor Schedule</t>
  </si>
  <si>
    <t>6X6 Rectangular Exhaust Air Duct</t>
  </si>
  <si>
    <t>10X10 Rectangular Exhaust Air Duct</t>
  </si>
  <si>
    <t>10X12 Rectangular Exhaust Air Duct</t>
  </si>
  <si>
    <t>12X10 Rectangular Exhaust Air Duct</t>
  </si>
  <si>
    <t>12X12 Rectangular Exhaust Air Duct</t>
  </si>
  <si>
    <t>14X12 Rectangular Exhaust Air Duct</t>
  </si>
  <si>
    <t>14X8 Rectangular Exhaust Air Duct</t>
  </si>
  <si>
    <t>16X12 Rectangular Exhaust Air Duct</t>
  </si>
  <si>
    <t>16X4 Rectangular Exhaust Air Duct</t>
  </si>
  <si>
    <t>16X14 Rectangular Exhaust Air Duct</t>
  </si>
  <si>
    <t>18X14 Rectangular Exhaust Air Duct</t>
  </si>
  <si>
    <t>20X20 Rectangular Exhaust Air Duct</t>
  </si>
  <si>
    <t>20X12 Rectangular Exhaust Air Duct</t>
  </si>
  <si>
    <t>22X12 Rectangular Exhaust Air Duct</t>
  </si>
  <si>
    <t>22X14 Rectangular Exhaust Air Duct</t>
  </si>
  <si>
    <t>22X16 Rectangular Exhaust Air Duct</t>
  </si>
  <si>
    <t>24X12 Rectangular Exhaust Air Duct</t>
  </si>
  <si>
    <t>24X14 Rectangular Exhaust Air Duct</t>
  </si>
  <si>
    <t>26X14 Rectangular Exhaust Air Duct</t>
  </si>
  <si>
    <t>28X14 Rectangular Exhaust Air Duct</t>
  </si>
  <si>
    <t>30X14 Rectangular Exhaust Air Duct</t>
  </si>
  <si>
    <t>34X16 Rectangular Exhaust Air Duct</t>
  </si>
  <si>
    <t>34X14 Rectangular Exhaust Air Duct</t>
  </si>
  <si>
    <t>34X20 Rectangular Exhaust Air Duct</t>
  </si>
  <si>
    <t>36X14 Rectangular Exhaust Air Duct</t>
  </si>
  <si>
    <t>36X28 Rectangular Exhaust Air Duct</t>
  </si>
  <si>
    <t>40X28 Rectangular Exhaust Air Duct</t>
  </si>
  <si>
    <t>46X20 Rectangular Exhaust Air Duct</t>
  </si>
  <si>
    <t>48X22 Rectangular Exhaust Air Duct</t>
  </si>
  <si>
    <t>50X36 Rectangular Exhaust Air Duct</t>
  </si>
  <si>
    <t>60X40 Rectangular Exhaust Air Duct</t>
  </si>
  <si>
    <t>Duct Smoke Detector</t>
  </si>
  <si>
    <t>Heat Detector</t>
  </si>
  <si>
    <t>Fire Alarm Annunciator</t>
  </si>
  <si>
    <t>Plan Design And Permitting</t>
  </si>
  <si>
    <t>Architecture (Assumed By Owner)</t>
  </si>
  <si>
    <t>Engineering  (Assumed By Owner)</t>
  </si>
  <si>
    <t>Soils Report  (Assumed By Owner)</t>
  </si>
  <si>
    <t>Geological Report  (Assumed By Owner)</t>
  </si>
  <si>
    <t>Permits (Based On Interior Finish Area)</t>
  </si>
  <si>
    <t xml:space="preserve">Blueprints (?? Pages) </t>
  </si>
  <si>
    <t>Utilities During Construction (Based On Interior Finish Area)</t>
  </si>
  <si>
    <t>Port-O-Potty (Based On Interior Finish Area)</t>
  </si>
  <si>
    <t>Temporary Power (Based On Interior Finish Area)</t>
  </si>
  <si>
    <t>Equipment And Tools</t>
  </si>
  <si>
    <t>Signage And Promotion</t>
  </si>
  <si>
    <t>Promotion/Entertainment</t>
  </si>
  <si>
    <t>Cleaning And Final</t>
  </si>
  <si>
    <t>Window Washing (Rough # Of Windows )</t>
  </si>
  <si>
    <t>Allowance For Fire Suppression  Pipe Fittings (105171 Sf)</t>
  </si>
  <si>
    <t>Sk: Sink (Under Mount) 
Make &amp; Model: Guardian Gbf2172</t>
  </si>
  <si>
    <t>Lav-1: Ada Lavatory
Make &amp; Model: Tbd</t>
  </si>
  <si>
    <t>Lav-2: Ada Lavatory
Make &amp; Model: Tbd</t>
  </si>
  <si>
    <t>Lav-3: Ada Lavatory, 
Make &amp; Model: Tbd</t>
  </si>
  <si>
    <t>Wc-1: Ada Water Closet, 
Make &amp; Model: Tbd</t>
  </si>
  <si>
    <t>Wc-1A: Ada Water Closet, 
Make &amp; Model: Tbd</t>
  </si>
  <si>
    <t>Wc-2: Ada Water Closet, 
Make &amp; Model: Tbd</t>
  </si>
  <si>
    <t>Es-1: Emergency Shower, 
Make &amp; Model: Guardian Gbf2172</t>
  </si>
  <si>
    <t>Wh-1: Wall Hydrant, 
Make &amp; Model: Zurn Z1320Xl</t>
  </si>
  <si>
    <t>Hb-1: Hose Bibb, 
Make &amp; Model: Chicago Faucets 293-E27Cp</t>
  </si>
  <si>
    <t>Ur-1: Ada Urinal, 
Make &amp; Model: Tbd</t>
  </si>
  <si>
    <t>Ur-1A: Ada Urinal, 
Make &amp; Model: Tbd</t>
  </si>
  <si>
    <t>Ur-2: Ada Urinal, 
Make &amp; Model: Tbd</t>
  </si>
  <si>
    <t>Ewc-1: Electric Water Heater, 
Make &amp; Model: Elkay Lzws-Lrpbm28K</t>
  </si>
  <si>
    <t>Msb-1: Mop Service Basin, 
Make &amp; Model: Chicago Faucets - 445-897Srxkccp</t>
  </si>
  <si>
    <t>Tp-1: Trap Primer, 
Make &amp; Model: Tbd</t>
  </si>
  <si>
    <t>Tp-2: Trap Primer, 
Make &amp; Model: Tbd</t>
  </si>
  <si>
    <t>St-1: Hot Water Storage Tank, 
Make: Lockinvar, 
Model: Rga0257</t>
  </si>
  <si>
    <t>St-2: Hot Water Storage Tank, 
Make: Lockinvar, 
Model: Rga0257</t>
  </si>
  <si>
    <t>St-3: Hot Water Storage Tank, 
Make: Lockinvar, 
Model: Rga0257</t>
  </si>
  <si>
    <t>Dwh-1: Domestic Water Heater, 
Make: Multistack, 
Model: Msh020Ynhc</t>
  </si>
  <si>
    <t>Cp-1: Domestic Hot Water Recirculation Pump, 
Manufacturer: Bell &amp; Gosset, 
Model: Ecocirc Xl N 65-130</t>
  </si>
  <si>
    <t>Cp-2: Non Potable Hot Water Recirculation Pump, 
Manufacturer: Bell &amp; Gosset, 
Model: Ecocirc Xl N 65-130</t>
  </si>
  <si>
    <t>Cp-3: Tempered Water Recirculation Pump, 
Manufacturer: Bell &amp; Gosset, 
Model: Ecocirc Xl N 65-130</t>
  </si>
  <si>
    <t>Esp-1: Elevator Sump Pump, 
Make: Zoeller, 
Model: D163</t>
  </si>
  <si>
    <t>Emv-1: Emergency Mixing Valve, 
Make: Powers, 
Model: Etv400-15</t>
  </si>
  <si>
    <t>Tmv-1: Domestic Hot Water Mixing Valve, 
Make: Power, 
Model: Is2100Vl</t>
  </si>
  <si>
    <t>Tmv-2: Domestic Hot Water Mixing Valve, 
Make: Power, 
Model: Is2100Vl</t>
  </si>
  <si>
    <t>Oi-1: Oil Interceptor, 
Manufacturer: Stream, 
Model: Os-50</t>
  </si>
  <si>
    <t>Gt-1: Pou Grease Trap, 
Manufacturer: Jr Smith, 
Model: 8050 Gt</t>
  </si>
  <si>
    <t>Dsn-1: Down Spout Nozzle, 
Manufacturer: Zurn, 
Model: Zf199</t>
  </si>
  <si>
    <t>4" Rd-1: Roof Drain, 
Manufacturer: Zurn, 
Model: Z100C-Dp-Du-R</t>
  </si>
  <si>
    <t>6" Rd-1: Roof Drain, 
Manufacturer: Zurn, 
Model: Z100C-Dp-Du-R</t>
  </si>
  <si>
    <t>4" Od-1: Overflow Drain, 
Manufacturer: Zurn, 
Model: Zc100C-Dp-Du-R-W4</t>
  </si>
  <si>
    <t>6" Od-1: Overflow Drain, 
Manufacturer: Zurn, 
Model: Zc100C-Dp-Du-R-W4</t>
  </si>
  <si>
    <t>3" Fd-1: Floor Drain, 
Manufacturer: Zurn, 
Model: Fd2254-Cp</t>
  </si>
  <si>
    <t>4" Fd-2: Floor Drain, 
Manufacturer: Zurn, 
Model: Z415C-G-Y</t>
  </si>
  <si>
    <t>Fco: Floor Cleanout, 
Manufacturer: Zurn, 
Model: Z14400-Bz1</t>
  </si>
  <si>
    <t>3/4'' Dia Hot Water Return Ipe</t>
  </si>
  <si>
    <t>1/2'' Dia Hot Water Return Ipe</t>
  </si>
  <si>
    <t>3" Vtr (44'-0'' H)</t>
  </si>
  <si>
    <t>4" Gvtr (44'-0'' H)</t>
  </si>
  <si>
    <t>4" Vtr (44'-0'' H)</t>
  </si>
  <si>
    <t>Allowance For Plumbing Pipe Fittings (105171 Sf)</t>
  </si>
  <si>
    <t>Hvac</t>
  </si>
  <si>
    <t>Er-1 – Exhaust Return Ceiling Grille (Lay-In)
Manufacturer: Titus
Model: Pxp-Aa
Cfm: 50</t>
  </si>
  <si>
    <t>Er-1 – Exhaust Return Ceiling Grille (Lay-In)
Manufacturer: Titus
Model: Pxp-Aa
Cfm: 75</t>
  </si>
  <si>
    <t>Er-1 – Exhaust Return Ceiling Grille (Lay-In)
Manufacturer: Titus
Model: Pxp-Aa
Cfm: 100</t>
  </si>
  <si>
    <t>Er-2 – Exhaust Return Ceiling Grille (Lay-In)
Manufacturer: Titus
Model: Pxp-Aa
Cfm: 105</t>
  </si>
  <si>
    <t>Er-2 – Exhaust Return Ceiling Grille (Lay-In)
Manufacturer: Titus
Model: Pxp-Aa
Cfm: 125</t>
  </si>
  <si>
    <t>Er-2 – Exhaust Return Ceiling Grille (Lay-In)
Manufacturer: Titus
Model: Pxp-Aa
Cfm: 150</t>
  </si>
  <si>
    <t>Er-2 – Exhaust Return Ceiling Grille (Lay-In)
Manufacturer: Titus
Model: Pxp-Aa
Cfm: 165</t>
  </si>
  <si>
    <t>Er-2 – Exhaust Return Ceiling Grille (Lay-In)
Manufacturer: Titus
Model: Pxp-Aa
Cfm: 185</t>
  </si>
  <si>
    <t>Er-3 – Exhaust Return Ceiling Grille (Lay-In)
Manufacturer: Titus
Model: Pxp-Aa
Cfm: 210</t>
  </si>
  <si>
    <t>Er-3 – Exhaust Return Ceiling Grille (Lay-In)
Manufacturer: Titus
Model: Pxp-Aa
Cfm: 350</t>
  </si>
  <si>
    <t>Er-3 – Exhaust Return Ceiling Grille (Lay-In)
Manufacturer: Titus
Model: Pxp-Aa
Cfm: 325</t>
  </si>
  <si>
    <t>Er-3 – Exhaust Return Ceiling Grille (Lay-In)
Manufacturer: Titus
Model: Pxp-Aa
Cfm: 820</t>
  </si>
  <si>
    <t>Er-4 – Exhaust Return Ceiling Grille (Lay-In)
Manufacturer: Titus
Model: Pxp-Aa
Cfm: 365</t>
  </si>
  <si>
    <t>Er-4 – Exhaust Return Ceiling Grille (Lay-In)
Manufacturer: Titus
Model: Pxp-Aa
Cfm: 385</t>
  </si>
  <si>
    <t>Er-4 – Exhaust Return Ceiling Grille (Lay-In)
Manufacturer: Titus
Model: Pxp-Aa
Cfm: 400</t>
  </si>
  <si>
    <t>Er-8 – Exhaust Return Ceiling Grille (Lay-In)
Manufacturer: Titus
Model: —</t>
  </si>
  <si>
    <t>Sd-1 – Supply Ceiling Diffuser (Lay-In)
Manufacturer: Titus
Model: Omni-Aa
Cfm: 15</t>
  </si>
  <si>
    <t>Sd-1 – Supply Ceiling Diffuser (Lay-In)
Manufacturer: Titus
Model: Omni-Aa
Cfm: 20</t>
  </si>
  <si>
    <t>Sd-1 – Supply Ceiling Diffuser (Lay-In)
Manufacturer: Titus
Model: Omni-Aa
Cfm: 35</t>
  </si>
  <si>
    <t>Sd-1 – Supply Ceiling Diffuser (Lay-In)
Manufacturer: Titus
Model: Omni-Aa
Cfm: 40</t>
  </si>
  <si>
    <t>Sd-1 – Supply Ceiling Diffuser (Lay-In)
Manufacturer: Titus
Model: Omni-Aa
Cfm: 50</t>
  </si>
  <si>
    <t>Sd-2 – Supply Ceiling Diffuser (Lay-In)
Manufacturer: Titus
Model: Omni-A
Cfm: 100</t>
  </si>
  <si>
    <t>Sd-2 – Supply Ceiling Diffuser (Lay-In)
Manufacturer: Titus
Model: Omni-A
Cfm: 120</t>
  </si>
  <si>
    <t>Sd-2 – Supply Ceiling Diffuser (Lay-In)
Manufacturer: Titus
Model: Omni-A
Cfm: 160</t>
  </si>
  <si>
    <t>Sd-4 – Supply Ceiling Diffuser (Lay-In)
Manufacturer: Titus
Model: Omni-Aa
Cfm: 360</t>
  </si>
  <si>
    <t>Sd-4 – Supply Ceiling Diffuser (Lay-In)
Manufacturer: Titus
Model: Omni-Aa
Cfm: 390</t>
  </si>
  <si>
    <t>Sd-5 – Supply Ceiling Diffuser (Lay-In)
Manufacturer: Titus
Model: Omni-Aa
Cfm: 535</t>
  </si>
  <si>
    <t>Sd-6 – Kitchen Supply Ceiling Diffuser (Lay-In)
Manufacturer: Titus
Model: Pmc-Aa
Cfm: 215</t>
  </si>
  <si>
    <t>Ld-1 – Supply Linear Diffuser (Lay-In)
Manufacturer: Titus
Model: Fl-15-Ht
Cfm: 150</t>
  </si>
  <si>
    <t>Eg-7 – Exhaust Grille, Sidewall
Manufacturer: Titus
Model: 350Rl
Cfm: 2610</t>
  </si>
  <si>
    <t>Eg-4 – Exhaust Grille, Sidewall
Manufacturer: Titus
Model: 350Rl
Cfm: 780</t>
  </si>
  <si>
    <t>Eg-8 – Exhaust Grille, Sidewall
Manufacturer: Titus
Model: 350Rl
Cfm: 4240</t>
  </si>
  <si>
    <t>Sa-1 – Supply Ceiling Diffuser (Lay-In)
Manufacturer: Titus
Model: Omni-Aa</t>
  </si>
  <si>
    <t>Sa-2 – Supply Ceiling Diffuser (Lay-In)
Manufacturer: Titus
Model: Omni-Aa</t>
  </si>
  <si>
    <t>Rr-5 – Return Air Ceiling Grille (Lay-In)
Manufacturer: Titus
Model: Pxp-Aa
Cfm: 600</t>
  </si>
  <si>
    <t>Rr-6 – Return Air Ceiling Grille (Lay-In)
Manufacturer: Titus
Model: Pxp-Aacfm: 800</t>
  </si>
  <si>
    <t>Rg-1 – Return Air Sidewall Grille
Manufacturer: Titus
Model: 350Rl
Cfm: 120</t>
  </si>
  <si>
    <t>Rg-5 – Return Air Sidewall Grille
Manufacturer: Titus
Model: 350Rl
Cfm: 3200</t>
  </si>
  <si>
    <t>Rg-6 – Return Air Sidewall Grille
Manufacturer: Titus
Model: 350Rl
Cfm: 1600</t>
  </si>
  <si>
    <t>Rg-8 – Return Air Sidewall Grille
Manufacturer: Titus
Model: 350Rl
Cfm: 10000</t>
  </si>
  <si>
    <t>Rg-8 – Return Air Sidewall Grille
Manufacturer: Titus
Model: 350Rl
Cfm: 8000</t>
  </si>
  <si>
    <t>Sg-2 – Supply Sidewall Grille
Manufacturer: Titus
Model: 300Rs
Cfm: 310</t>
  </si>
  <si>
    <t>Sg-5 – Supply Sidewall Grille
Manufacturer: Titus
Model: 300Rs
Cfm: 200</t>
  </si>
  <si>
    <t>Sg-5 – Supply Sidewall Grille
Manufacturer: Titus
Model: 300Rs
Cfm: 220</t>
  </si>
  <si>
    <t>Sg-5 – Supply Sidewall Grille
Manufacturer: Titus
Model: 300Rs
Cfm: 660</t>
  </si>
  <si>
    <t>Sg-7 – Supply Sidewall Grille
Manufacturer: Titus
Model: Ul-Sd-Sv
Cfm: 625</t>
  </si>
  <si>
    <t>Sg-7 – Supply Sidewall Grille
Manufacturer: Titus
Model: Ul-Sd-Sv
Cfm: 1060</t>
  </si>
  <si>
    <t>Vhp-024 – Vertical Heat Pump Unit
Manufacturer: Daikin
Model: Wsmv024</t>
  </si>
  <si>
    <t>Vhp-036 – Vertical Heat Pump Unit
Manufacturer: Daikin
Model: Wsmv036</t>
  </si>
  <si>
    <t>Vhp-048 – Vertical Heat Pump Unit
Manufacturer: Daikin
Model: Wsmv048</t>
  </si>
  <si>
    <t>Vhp-060 – Vertical Heat Pump Unit
Manufacturer: Daikin
Model: Wsmv060</t>
  </si>
  <si>
    <t>Vhp-096 – Vertical Heat Pump Unit
Manufacturer: Daikin
Model: Wsmv096</t>
  </si>
  <si>
    <t>Vhp-300 – Vertical Heat Pump Unit
Manufacturer: Daikin
Model: Wsmv300</t>
  </si>
  <si>
    <t>Chp-007 – Wall Mounted Heat Pump
Manufacturer: Daikin
Model: Wsrc1007</t>
  </si>
  <si>
    <t>Chp-012 – Wall Mounted Heat Pump
Manufacturer: Daikin
Model: Wsrc1012</t>
  </si>
  <si>
    <t>Chp-018 – Wall Mounted Heat Pump
Manufacturer: Daikin
Model: Wsrc1018</t>
  </si>
  <si>
    <t>Hhp-007 – Horizontal Heat Pump
Manufacturer: Daikin
Model: Wsmh007</t>
  </si>
  <si>
    <t>Hhp-012 – Horizontal Heat Pump
Manufacturer: Daikin
Model: Wsmh012</t>
  </si>
  <si>
    <t>Hhp-024 – Horizontal Heat Pump
Manufacturer: Daikin
Model: Wsmh024</t>
  </si>
  <si>
    <t>Chp-015 – Wall Mounted Heat Pump
Manufacturer: Daikin
Model: Wsrc1015</t>
  </si>
  <si>
    <t>Hhp-019 – Horizontal Heat Pump
Manufacturer: Daikin
Model: Wsmh019</t>
  </si>
  <si>
    <t>Hhp-036 – Horizontal Heat Pump
Manufacturer: Daikin
Model: Wsmh036</t>
  </si>
  <si>
    <t>Hhp-048 – Horizontal Heat Pump
Manufacturer: Daikin
Model: Wsmh048</t>
  </si>
  <si>
    <t>L-1 Louver
Manufacturer: Ruskin
Model: Elf375Dx
Cfm: 300</t>
  </si>
  <si>
    <t>Cu-1 – Condensing Unit
Manufacturer: Tbd
Model: Tbd</t>
  </si>
  <si>
    <t>Cu-2 – Condensing Unit
Manufacturer: Tbd
Model: Tbd</t>
  </si>
  <si>
    <t>Doas-1 Outside Air Unit
Manufacturer: Innovent
Model: Eru-Ou-Wh-30000-Hp-Hg-Hg-460</t>
  </si>
  <si>
    <t>Kef-1 Exhaust Fan
Manufacturer: Greenheck
Model: Cue-140-Vg</t>
  </si>
  <si>
    <t>Kef-2 Exhaust Fan
Manufacturer: Greenheck
Model: Cue-140-Vg</t>
  </si>
  <si>
    <t>Ef-1 Exhaust Fan
Manufacturer: Greenheck
Model: Cue-100-Hp</t>
  </si>
  <si>
    <t>Ef-2 Exhaust Fan
Manufacturer: Greenheck
Model: Csp-A390-Vg</t>
  </si>
  <si>
    <t>Ef-3 Exhaust Fan
Manufacturer: Greenheck
Model: -090Hp-Vgcue-100-Hp</t>
  </si>
  <si>
    <t>Cav-4 – Single Inlet Cav W/ No Coil
Manufacturer: Titus
Model: Desv-04</t>
  </si>
  <si>
    <t>Cav-6 – Single Inlet Cav W/ No Coil
Manufacturer: Titus
Model: Desv-06</t>
  </si>
  <si>
    <t>Vav-6 – Single Inlet Vav W/ No Coil
Manufacturer: Titus
Model: Desv-06</t>
  </si>
  <si>
    <t>Vav-4 – Single Inlet Vav W/ No Coil
Manufacturer: Titus
Model: Desv-04</t>
  </si>
  <si>
    <t>Vav-8 – Single Inlet Vav W/ No Coil
Manufacturer: Titus
Model: Desv-08</t>
  </si>
  <si>
    <t>Vav-10 – Single Inlet Vav W/ No Coil
Manufacturer: Titus
Model: Desv-10</t>
  </si>
  <si>
    <t>Vav-12 – Single Inlet Vav W/ No Coil
Manufacturer: Titus
Model: Desv-12</t>
  </si>
  <si>
    <t>Evav-08 – Single Inlet Vav W/ No Coil
Manufacturer: Titus
Model: Dexv-08</t>
  </si>
  <si>
    <t>Evav-06 – Single Inlet Vav W/ No Coil
Manufacturer: Titus
Model: Dexv-06</t>
  </si>
  <si>
    <t>P-1A – Geothermal System Pump
Manufacturer: Bell &amp; Gossett
Model: E-1530-4Gc</t>
  </si>
  <si>
    <t>P-1B – Geothermal System Pump
Manufacturer: Bell &amp; Gossett
Model: E-1530-4Gc</t>
  </si>
  <si>
    <t>P-2 – Telecom / Freezer Cooler Pump
Manufacturer: Bell &amp; Gossett
Model: Pl-55</t>
  </si>
  <si>
    <t>Water Source Heat Pump Schedule</t>
  </si>
  <si>
    <t>Er-3 Cfm: 350</t>
  </si>
  <si>
    <t>Er-3 Cfm: 325</t>
  </si>
  <si>
    <t>Er-3 Cfm: 820</t>
  </si>
  <si>
    <t>14X10 Rectangular Outside Air Duct</t>
  </si>
  <si>
    <t>14X12 Rectangular Outside Air Duct</t>
  </si>
  <si>
    <t>14X14 Rectangular Outside Air Duct</t>
  </si>
  <si>
    <t>16X10 Rectangular Outside Air Duct</t>
  </si>
  <si>
    <t>16X12 Rectangular Outside Air Duct</t>
  </si>
  <si>
    <t>18X10 Rectangular Outside Air Duct</t>
  </si>
  <si>
    <t>18X12 Rectangular Outside Air Duct</t>
  </si>
  <si>
    <t>20X12 Rectangular Outside Air Duct</t>
  </si>
  <si>
    <t>20X14 Rectangular Outside Air Duct</t>
  </si>
  <si>
    <t>22X12 Rectangular Outside Air Duct</t>
  </si>
  <si>
    <t>24X16 Rectangular Outside Air Duct</t>
  </si>
  <si>
    <t>26X12 Rectangular Outside Air Duct</t>
  </si>
  <si>
    <t>28X12 Rectangular Outside Air Duct</t>
  </si>
  <si>
    <t>28X14 Rectangular Outside Air Duct</t>
  </si>
  <si>
    <t>30X14 Rectangular Outside Air Duct</t>
  </si>
  <si>
    <t>32X14 Rectangular Outside Air Duct</t>
  </si>
  <si>
    <t>34X14 Rectangular Outside Air Duct</t>
  </si>
  <si>
    <t>36X28 Rectangular Outside Air Duct</t>
  </si>
  <si>
    <t>38X14 Rectangular Outside Air Duct</t>
  </si>
  <si>
    <t>38X16 Rectangular Outside Air Duct</t>
  </si>
  <si>
    <t>40X28 Rectangular Outside Air Duct</t>
  </si>
  <si>
    <t>46X20 Rectangular Outside Air Duct</t>
  </si>
  <si>
    <t>48X22 Rectangular Outside Air Duct</t>
  </si>
  <si>
    <t>50X36 Rectangular Outside Air Duct</t>
  </si>
  <si>
    <t>60X40 Rectangular Outside Air Duct</t>
  </si>
  <si>
    <t>Allowance For Mechanical Pipes (105171 Sf)</t>
  </si>
  <si>
    <t>Allowance For Mechanical Ductwork (105171 Sf)</t>
  </si>
  <si>
    <t>L1 – 4' Led Recessed Linear Fixture
Manufacturer: 3G Lighting (Or Equal)
Model: 3G-4Rl-50B-20-35K-Unv-Dim-Ceiling-Type-4'-Length (Or Equal)</t>
  </si>
  <si>
    <t>B1 – 4' Linear Utility Strip Light
Manufacturer: Metalux / Lenxled (Or Equal)
Model: H-Lunv-8R-35K-1-Hcd-Mounting (Or Equal)</t>
  </si>
  <si>
    <t>F1 – 6" Recessed Downlight Fixture
Manufacturer: Halo (Or Equal)
Model: Hlb6 / Hc8150Dl08Hbx15062585-6-Hmdh (Or Equal)</t>
  </si>
  <si>
    <t>L2 – 6' Led Recessed Linear Fixture
Manufacturer: 3G Lighting (Or Equal)
Model: 3G-4Rl-50B-30-35K-Unv-Dim-Ceiling-Type-6'-Length (Or Equal)</t>
  </si>
  <si>
    <t>L3 – 10' Led Recessed Linear Fixture
Manufacturer: 3G Lighting (Or Equal)
Model: 3G-4Rl-50B-48-35K-Unv-Dim-Ceiling-Type-10'-Length (Or Equal)</t>
  </si>
  <si>
    <t>L4 – 12' Led Recessed Linear Fixture
Manufacturer: 3G Lighting (Or Equal)
Model: 3G-4Rl-50B-58-35K-Unv-Dim-Ceiling-Type-12'-Length (Or Equal)</t>
  </si>
  <si>
    <t>L5 – 8' Led Recessed Linear Fixture
Manufacturer: 3G Lighting (Or Equal)
Model: 3G-4Rl-50B-40-35K-Unv-Dim-Ceiling-Type-8'-Length (Or Equal)</t>
  </si>
  <si>
    <t>F2 – 4" Diameter Architectural Recessed Light
Manufacturer: Visa Lighting — Symmetry Series (Or Equal)
Model: Cim1970-W-13.5-Wh-Total-Frame-Finish (Or Equal)</t>
  </si>
  <si>
    <t>L7 – 18.5' Led Recessed Cove Restroom Fixture
Manufacturer: 3G Lighting (Or Equal)
Model: 3G-2Rpe-7500-35K-35K-Unv-Dim-Flange-Type-18.5'-Length (Or Equal)</t>
  </si>
  <si>
    <t>L6 – 7' Led Recessed Cove Restroom Fixture
Manufacturer: 3G Lighting (Or Equal)
Model: 3G-2Rpe-7500-35K-35K-Unv-Dim-Flange-Type-7'-Length (Or Equal)</t>
  </si>
  <si>
    <t>A1 – 2'×2' Grid Lay-In Led Recessed Troffer Fixture
Manufacturer: Metalux (Or Equal)
Model: 22Cz2R34He-S-U-N-Gl-835-Hcd1 (Or Equal)</t>
  </si>
  <si>
    <t>A2 – 2'×4' Grid Lay-In Led Recessed Troffer
Manufacturer: Metalux (Or Equal)
Model: 24Cz4R34He-S-U-N-Gl-835-Hcd1 (Or Equal)</t>
  </si>
  <si>
    <t>F3 – High-Output, 60° Optic 3.3" Diameter Downlight
Manufacturer: G Lighting / Fusion (Or Equal)
Model: Mq-Pdl33R-H1E6-20-835-45K-40D-Unv-Hc-40In-Hwhco-Finish-Resin (Or Equal)</t>
  </si>
  <si>
    <t>H1 – Suspended Round Led High-Bay Downlight (Wide Distribution)
Manufacturer: Philips / Day-Brite (Or Equal)
Model: Phz-25000Lm-Wpzfd-10T-35K-80Pc-Mounting-Finish-Hanger (Or Equal)</t>
  </si>
  <si>
    <t>L10 – Restroom Recessed Fixture
Type-Description: 17" Led Recessed Cove Restroom Fixture
Manufacturer: 3G Lighting
Model: 3G-2Rpe-Dso-380-35K-Unv-Dim-Flangth-3G-2Rpe (Or Equivalent)</t>
  </si>
  <si>
    <t>L11 – Corridor Recessed Linear Fixture
Type-Description: 9' Led Recessed Linear Fixture
Manufacturer: 3G Lighting
Model: 3G-4Rli-D500-380-35K-Unv-Dim-Ceiling (Or Equivalent)</t>
  </si>
  <si>
    <t>L9 – Restroom Recessed Fixture
Type-Description: 11" Led Recessed Cove Restroom Fixture
Manufacturer: 3G Lighting
Model: 3G-2Rpe-Dso-380-35K-Unv-Dim-Flangth-3G-2Rpe (Or Equivalent)</t>
  </si>
  <si>
    <t>S1 – Corridor/Cafeteria Recessed Linear Fixture
Type-Description: 12' Led Recessed Linear Fixture
Manufacturer: 3G Lighting
Model: 3G-5Brmsl-500-380-35K-600-Unv-Dim-Ang-Eng-Bk-Hxb-S (Or Equivalent)</t>
  </si>
  <si>
    <t>W – Exterior Wall Pack Fixture
Type-Description: Wall Pack Led Fixture With Type Iv Wide Distribution
Manufacturer: Mcgraw Edison
Model: Gwc Galleon Wall</t>
  </si>
  <si>
    <t>X1 – General Exit Sign
Type-Description: Wall Mounted Exit Sign
Manufacturer: Lithonia
Model: Aedg-1-R-Rmr-Wm</t>
  </si>
  <si>
    <t>L12 – Corridor Recessed Linear Fixture
Type-Description: 16' Led Recessed Linear Fixture
Manufacturer: 3G Lighting
Model: 3G-4Rli-D500-380-35K-Unv-Dim-Ceiling (Or Equivalent)</t>
  </si>
  <si>
    <t>L8 – Restroom Recessed Fixture
Type-Description: 14" Led Recessed Cove Restroom Fixture
Manufacturer: 3G Lighting
Model: 3G-2Rpe-Dso-380-35K-Unv-Dim-Flangth-3G-2Rpe (Or Equivalent)</t>
  </si>
  <si>
    <t>P1 – Site Pole-Mounted Fixture
Type-Description: Pole-Mounted Led Type V Wide Throw Fixture
Manufacturer: Mcgraw Edison
Model: Gallon Ii (E.G., #Galn-S4Ac-740-T4W-Finish-Dim)</t>
  </si>
  <si>
    <t>P2 – Site Pole-Mounted Fixture
Type-Description: Pole-Mounted Led Type V Forward Throw Fixture
Manufacturer: Mcgraw Edison
Model: Gallon Ii (E.G., #Galn-S4Ac-740-T4F-Finish-Dim)</t>
  </si>
  <si>
    <t>P3 – Site Pole-Mounted Fixture
Type-Description: Pole-Mounted Led Type V Wide Throw Fixture With House-Side Shield
Manufacturer: Mcgraw Edison
Model: Gallon Ii (E.G., #Galn-S4Ac-740-T4W-Finish-Dim-Hss)</t>
  </si>
  <si>
    <t>Disconnect Switch</t>
  </si>
  <si>
    <t>Doas-1 250A Integral Disconnect Switch</t>
  </si>
  <si>
    <t>Wp Duplex Receptacle</t>
  </si>
  <si>
    <t>Gfci Duplex Receptacle</t>
  </si>
  <si>
    <t>Tr Duplex Receptacle</t>
  </si>
  <si>
    <t>150Kva Transformer</t>
  </si>
  <si>
    <t>112.5Kva Transformer</t>
  </si>
  <si>
    <t>15Kva Transformer</t>
  </si>
  <si>
    <t>30Kva Transformer</t>
  </si>
  <si>
    <t>600Kw, 480V-3 Phase, Diesel Generator W/ Level 2 Sound Attenuated Wp Enclosure And Subbase Double Wall Fuel Tank</t>
  </si>
  <si>
    <t>4#600 (4 Sets), 1#3/0 G, 4" Conduit</t>
  </si>
  <si>
    <t>4-400 Kcmil (4 Sets), 1#3/0 G, 3" Conduit</t>
  </si>
  <si>
    <t>4-350 Kcmil (3 Sets), 1#2/0 G, 3" Conduit</t>
  </si>
  <si>
    <t>4-400 Kcmil (2 Sets), 1#2/0 G, 3" Conduit</t>
  </si>
  <si>
    <t>4#4/0 (2 Sets), 1#2/0 G, 3" Conduit</t>
  </si>
  <si>
    <t>4-300 Kcmil, 1#2 G, 2-1/2" Conduit</t>
  </si>
  <si>
    <t>2#12 Awg Thhn/Thwn Wire</t>
  </si>
  <si>
    <t>Addressable Relay Module</t>
  </si>
  <si>
    <t>Wp Audio/Visual Notification Appliance</t>
  </si>
  <si>
    <t>2#16 Awg Wire</t>
  </si>
  <si>
    <t>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</si>
</sst>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6">
    <numFmt numFmtId="43" formatCode="_-* #,##0.00_-;\-* #,##0.00_-;_-* &quot;-&quot;??_-;_-@_-"/>
    <numFmt numFmtId="164" formatCode="_(&quot;$&quot;* #,##0_);_(&quot;$&quot;* \(#,##0\);_(&quot;$&quot;* &quot;-&quot;_);_(@_)"/>
    <numFmt numFmtId="165" formatCode="_(* #,##0_);_(* \(#,##0\);_(* &quot;-&quot;_);_(@_)"/>
    <numFmt numFmtId="166" formatCode="_(&quot;$&quot;* #,##0.00_);_(&quot;$&quot;* \(#,##0.00\);_(&quot;$&quot;* &quot;-&quot;??_);_(@_)"/>
    <numFmt numFmtId="167" formatCode="_(* #,##0.00_);_(* \(#,##0.00\);_(* &quot;-&quot;??_);_(@_)"/>
    <numFmt numFmtId="168" formatCode="&quot;$&quot;#,##0"/>
    <numFmt numFmtId="169" formatCode="_(&quot;$&quot;* #,##0_);_(&quot;$&quot;* \(#,##0\);_(&quot;$&quot;* &quot;-&quot;??_);_(@_)"/>
    <numFmt numFmtId="170" formatCode="_(&quot;$&quot;* #,##0_);_(&quot;$&quot;* \(#,##0\);_(&quot;$&quot;* &quot;-&quot;?_);_(@_)"/>
    <numFmt numFmtId="171" formatCode="_(&quot;$&quot;* #,##0.0_);_(&quot;$&quot;* \(#,##0.0\);_(&quot;$&quot;* &quot;-&quot;??_);_(@_)"/>
    <numFmt numFmtId="172" formatCode="_-&quot;$&quot;* #,##0_-;\-&quot;$&quot;* #,##0_-;_-&quot;$&quot;* &quot;-&quot;??_-;_-@_-"/>
    <numFmt numFmtId="173" formatCode="_(* #,##0_);_(* \(#,##0\);_(* &quot;-&quot;??_);_(@_)"/>
    <numFmt numFmtId="174" formatCode="0.000"/>
    <numFmt numFmtId="175" formatCode="0.0%"/>
    <numFmt numFmtId="176" formatCode="0.000%"/>
    <numFmt numFmtId="177" formatCode="&quot;$&quot;#,##0.00"/>
    <numFmt numFmtId="178" formatCode="_-[$$-409]* #,##0.00_ ;_-[$$-409]* \-#,##0.00\ ;_-[$$-409]* &quot;-&quot;??_ ;_-@_ "/>
  </numFmts>
  <fonts count="101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indexed="9"/>
      <name val="Calibri"/>
      <family val="2"/>
      <scheme val="minor"/>
    </font>
    <font>
      <u/>
      <sz val="12"/>
      <name val="Calibri"/>
      <family val="2"/>
      <scheme val="minor"/>
    </font>
    <font>
      <b/>
      <sz val="12"/>
      <color indexed="63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Arial"/>
      <family val="2"/>
    </font>
    <font>
      <b/>
      <sz val="14"/>
      <color rgb="FFFF0000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8"/>
      <name val="Arial"/>
      <family val="2"/>
    </font>
    <font>
      <b/>
      <sz val="13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sz val="12"/>
      <color rgb="FF333333"/>
      <name val="Calibri"/>
      <family val="2"/>
      <scheme val="minor"/>
    </font>
    <font>
      <u/>
      <sz val="12"/>
      <color theme="10"/>
      <name val="Arial"/>
      <family val="2"/>
    </font>
    <font>
      <b/>
      <sz val="12"/>
      <color theme="0" tint="-0.499984740745262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b/>
      <sz val="12"/>
      <color indexed="62"/>
      <name val="Calibri"/>
      <family val="2"/>
      <scheme val="minor"/>
    </font>
    <font>
      <b/>
      <sz val="19"/>
      <color theme="0"/>
      <name val="Calibri"/>
      <family val="2"/>
      <scheme val="minor"/>
    </font>
    <font>
      <b/>
      <u/>
      <sz val="12"/>
      <color theme="0" tint="-0.499984740745262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6"/>
      <color rgb="FF0000FF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8"/>
      <color rgb="FFEC6B0A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3"/>
      <name val="Calibri"/>
      <family val="2"/>
      <scheme val="minor"/>
    </font>
    <font>
      <b/>
      <sz val="16"/>
      <name val="Calibri"/>
      <family val="2"/>
      <scheme val="minor"/>
    </font>
    <font>
      <b/>
      <sz val="20"/>
      <color rgb="FFFF0000"/>
      <name val="Calibri"/>
      <family val="2"/>
      <scheme val="minor"/>
    </font>
    <font>
      <u/>
      <sz val="12"/>
      <color rgb="FFFF0000"/>
      <name val="Calibri"/>
      <family val="2"/>
      <scheme val="minor"/>
    </font>
    <font>
      <b/>
      <sz val="22"/>
      <name val="Calibri"/>
      <family val="2"/>
      <scheme val="minor"/>
    </font>
    <font>
      <b/>
      <sz val="28"/>
      <color theme="2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b/>
      <sz val="16"/>
      <color theme="8" tint="-0.249977111117893"/>
      <name val="Calibri"/>
      <family val="2"/>
      <scheme val="minor"/>
    </font>
    <font>
      <b/>
      <sz val="16"/>
      <color theme="9" tint="-0.249977111117893"/>
      <name val="Calibri"/>
      <family val="2"/>
      <scheme val="minor"/>
    </font>
    <font>
      <b/>
      <sz val="16"/>
      <color theme="7"/>
      <name val="Calibri"/>
      <family val="2"/>
      <scheme val="minor"/>
    </font>
    <font>
      <b/>
      <sz val="16"/>
      <color theme="6"/>
      <name val="Calibri"/>
      <family val="2"/>
      <scheme val="minor"/>
    </font>
    <font>
      <b/>
      <sz val="16"/>
      <color theme="5"/>
      <name val="Calibri"/>
      <family val="2"/>
      <scheme val="minor"/>
    </font>
    <font>
      <b/>
      <sz val="16"/>
      <color theme="0" tint="-0.499984740745262"/>
      <name val="Calibri"/>
      <family val="2"/>
      <scheme val="minor"/>
    </font>
    <font>
      <b/>
      <sz val="14"/>
      <color theme="0" tint="-0.499984740745262"/>
      <name val="Calibri"/>
      <family val="2"/>
      <scheme val="minor"/>
    </font>
    <font>
      <sz val="14"/>
      <color theme="0" tint="-0.499984740745262"/>
      <name val="Calibri"/>
      <family val="2"/>
      <scheme val="minor"/>
    </font>
    <font>
      <b/>
      <sz val="16"/>
      <color rgb="FFEC6B0A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8"/>
      <name val="Calibri"/>
      <family val="2"/>
      <scheme val="minor"/>
    </font>
    <font>
      <b/>
      <i/>
      <u val="double"/>
      <sz val="18"/>
      <color rgb="FFFF0000"/>
      <name val="Calibri"/>
      <family val="2"/>
      <scheme val="minor"/>
    </font>
    <font>
      <u val="double"/>
      <sz val="18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2"/>
      <color rgb="FF0070C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0000FF"/>
      <name val="Calibri"/>
      <family val="2"/>
      <scheme val="minor"/>
    </font>
    <font>
      <sz val="12"/>
      <color theme="1"/>
      <name val="Segoe UI"/>
      <family val="2"/>
    </font>
    <font>
      <sz val="10"/>
      <color theme="1"/>
      <name val="Segoe UI"/>
      <family val="2"/>
    </font>
    <font>
      <b/>
      <sz val="12"/>
      <color theme="0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B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C6B0A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1EBF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ACB9CA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3"/>
        <bgColor indexed="64"/>
      </patternFill>
    </fill>
  </fills>
  <borders count="7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3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rgb="FFB2B2B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thin">
        <color rgb="FFB2B2B2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/>
      <diagonal/>
    </border>
    <border>
      <left style="thin">
        <color indexed="22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double">
        <color indexed="62"/>
      </bottom>
      <diagonal/>
    </border>
    <border>
      <left/>
      <right style="thin">
        <color indexed="64"/>
      </right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double">
        <color indexed="62"/>
      </top>
      <bottom style="thin">
        <color indexed="64"/>
      </bottom>
      <diagonal/>
    </border>
    <border>
      <left/>
      <right/>
      <top style="double">
        <color indexed="62"/>
      </top>
      <bottom style="thin">
        <color indexed="64"/>
      </bottom>
      <diagonal/>
    </border>
    <border>
      <left/>
      <right/>
      <top style="thin">
        <color indexed="62"/>
      </top>
      <bottom style="thin">
        <color indexed="64"/>
      </bottom>
      <diagonal/>
    </border>
    <border>
      <left/>
      <right style="thin">
        <color indexed="64"/>
      </right>
      <top style="thin">
        <color indexed="62"/>
      </top>
      <bottom style="thin">
        <color indexed="64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64"/>
      </left>
      <right/>
      <top/>
      <bottom style="double">
        <color indexed="62"/>
      </bottom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64"/>
      </bottom>
      <diagonal/>
    </border>
    <border>
      <left style="thin">
        <color indexed="64"/>
      </left>
      <right/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22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3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42">
    <xf numFmtId="0" fontId="0" fillId="0" borderId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5" borderId="0" applyNumberFormat="0" applyBorder="0" applyAlignment="0" applyProtection="0"/>
    <xf numFmtId="0" fontId="16" fillId="8" borderId="0" applyNumberFormat="0" applyBorder="0" applyAlignment="0" applyProtection="0"/>
    <xf numFmtId="0" fontId="16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9" borderId="0" applyNumberFormat="0" applyBorder="0" applyAlignment="0" applyProtection="0"/>
    <xf numFmtId="0" fontId="18" fillId="3" borderId="0" applyNumberFormat="0" applyBorder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0" fontId="21" fillId="0" borderId="0" applyNumberFormat="0" applyFill="0" applyBorder="0" applyAlignment="0" applyProtection="0"/>
    <xf numFmtId="0" fontId="22" fillId="4" borderId="0" applyNumberFormat="0" applyBorder="0" applyAlignment="0" applyProtection="0"/>
    <xf numFmtId="0" fontId="23" fillId="0" borderId="3" applyNumberFormat="0" applyFill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5" fillId="0" borderId="0" applyNumberFormat="0" applyFill="0" applyBorder="0" applyAlignment="0" applyProtection="0"/>
    <xf numFmtId="0" fontId="26" fillId="7" borderId="1" applyNumberFormat="0" applyAlignment="0" applyProtection="0"/>
    <xf numFmtId="0" fontId="27" fillId="0" borderId="6" applyNumberFormat="0" applyFill="0" applyAlignment="0" applyProtection="0"/>
    <xf numFmtId="0" fontId="28" fillId="22" borderId="0" applyNumberFormat="0" applyBorder="0" applyAlignment="0" applyProtection="0"/>
    <xf numFmtId="0" fontId="15" fillId="0" borderId="0"/>
    <xf numFmtId="0" fontId="15" fillId="23" borderId="7" applyNumberFormat="0" applyFont="0" applyAlignment="0" applyProtection="0"/>
    <xf numFmtId="0" fontId="29" fillId="20" borderId="8" applyNumberFormat="0" applyAlignment="0" applyProtection="0"/>
    <xf numFmtId="0" fontId="30" fillId="0" borderId="0" applyNumberFormat="0" applyFill="0" applyBorder="0" applyAlignment="0" applyProtection="0"/>
    <xf numFmtId="0" fontId="31" fillId="0" borderId="9" applyNumberFormat="0" applyFill="0" applyAlignment="0" applyProtection="0"/>
    <xf numFmtId="0" fontId="32" fillId="0" borderId="0" applyNumberFormat="0" applyFill="0" applyBorder="0" applyAlignment="0" applyProtection="0"/>
    <xf numFmtId="0" fontId="14" fillId="0" borderId="0"/>
    <xf numFmtId="0" fontId="33" fillId="0" borderId="0"/>
    <xf numFmtId="0" fontId="15" fillId="0" borderId="0"/>
    <xf numFmtId="167" fontId="33" fillId="0" borderId="0" applyFont="0" applyFill="0" applyBorder="0" applyAlignment="0" applyProtection="0"/>
    <xf numFmtId="0" fontId="34" fillId="0" borderId="0"/>
    <xf numFmtId="167" fontId="15" fillId="0" borderId="0" applyFont="0" applyFill="0" applyBorder="0" applyAlignment="0" applyProtection="0"/>
    <xf numFmtId="0" fontId="15" fillId="0" borderId="0"/>
    <xf numFmtId="166" fontId="34" fillId="0" borderId="0" applyFont="0" applyFill="0" applyBorder="0" applyAlignment="0" applyProtection="0"/>
    <xf numFmtId="0" fontId="13" fillId="0" borderId="0"/>
    <xf numFmtId="0" fontId="15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166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167" fontId="46" fillId="0" borderId="0" applyFont="0" applyFill="0" applyBorder="0" applyAlignment="0" applyProtection="0"/>
    <xf numFmtId="0" fontId="15" fillId="23" borderId="13" applyNumberFormat="0" applyFont="0" applyAlignment="0" applyProtection="0"/>
    <xf numFmtId="0" fontId="9" fillId="0" borderId="0"/>
    <xf numFmtId="0" fontId="15" fillId="23" borderId="13" applyNumberFormat="0" applyFont="0" applyAlignment="0" applyProtection="0"/>
    <xf numFmtId="0" fontId="15" fillId="23" borderId="13" applyNumberFormat="0" applyFont="0" applyAlignment="0" applyProtection="0"/>
    <xf numFmtId="0" fontId="15" fillId="23" borderId="13" applyNumberFormat="0" applyFont="0" applyAlignment="0" applyProtection="0"/>
    <xf numFmtId="0" fontId="8" fillId="0" borderId="0"/>
    <xf numFmtId="0" fontId="15" fillId="23" borderId="23" applyNumberFormat="0" applyFont="0" applyAlignment="0" applyProtection="0"/>
    <xf numFmtId="0" fontId="15" fillId="23" borderId="23" applyNumberFormat="0" applyFont="0" applyAlignment="0" applyProtection="0"/>
    <xf numFmtId="0" fontId="15" fillId="23" borderId="23" applyNumberFormat="0" applyFont="0" applyAlignment="0" applyProtection="0"/>
    <xf numFmtId="0" fontId="15" fillId="23" borderId="23" applyNumberFormat="0" applyFont="0" applyAlignment="0" applyProtection="0"/>
    <xf numFmtId="0" fontId="15" fillId="23" borderId="23" applyNumberFormat="0" applyFont="0" applyAlignment="0" applyProtection="0"/>
    <xf numFmtId="166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0" fontId="29" fillId="20" borderId="25" applyNumberFormat="0" applyAlignment="0" applyProtection="0"/>
    <xf numFmtId="166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5" fillId="23" borderId="30" applyNumberFormat="0" applyFont="0" applyAlignment="0" applyProtection="0"/>
    <xf numFmtId="0" fontId="15" fillId="23" borderId="30" applyNumberFormat="0" applyFont="0" applyAlignment="0" applyProtection="0"/>
    <xf numFmtId="0" fontId="15" fillId="23" borderId="30" applyNumberFormat="0" applyFont="0" applyAlignment="0" applyProtection="0"/>
    <xf numFmtId="0" fontId="29" fillId="20" borderId="31" applyNumberFormat="0" applyAlignment="0" applyProtection="0"/>
    <xf numFmtId="0" fontId="26" fillId="7" borderId="32" applyNumberFormat="0" applyAlignment="0" applyProtection="0"/>
    <xf numFmtId="0" fontId="29" fillId="20" borderId="31" applyNumberFormat="0" applyAlignment="0" applyProtection="0"/>
    <xf numFmtId="0" fontId="31" fillId="0" borderId="33" applyNumberFormat="0" applyFill="0" applyAlignment="0" applyProtection="0"/>
    <xf numFmtId="0" fontId="15" fillId="23" borderId="35" applyNumberFormat="0" applyFont="0" applyAlignment="0" applyProtection="0"/>
    <xf numFmtId="0" fontId="15" fillId="23" borderId="35" applyNumberFormat="0" applyFont="0" applyAlignment="0" applyProtection="0"/>
    <xf numFmtId="0" fontId="29" fillId="20" borderId="36" applyNumberFormat="0" applyAlignment="0" applyProtection="0"/>
    <xf numFmtId="0" fontId="15" fillId="23" borderId="35" applyNumberFormat="0" applyFont="0" applyAlignment="0" applyProtection="0"/>
    <xf numFmtId="0" fontId="26" fillId="7" borderId="37" applyNumberFormat="0" applyAlignment="0" applyProtection="0"/>
    <xf numFmtId="0" fontId="56" fillId="0" borderId="0" applyNumberFormat="0" applyFill="0" applyBorder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7" fillId="0" borderId="0"/>
    <xf numFmtId="0" fontId="6" fillId="0" borderId="0"/>
    <xf numFmtId="0" fontId="15" fillId="23" borderId="40" applyNumberFormat="0" applyFont="0" applyAlignment="0" applyProtection="0"/>
    <xf numFmtId="0" fontId="5" fillId="0" borderId="0"/>
    <xf numFmtId="0" fontId="26" fillId="7" borderId="37" applyNumberFormat="0" applyAlignment="0" applyProtection="0"/>
    <xf numFmtId="9" fontId="15" fillId="0" borderId="0" applyFont="0" applyFill="0" applyBorder="0" applyAlignment="0" applyProtection="0"/>
    <xf numFmtId="0" fontId="15" fillId="40" borderId="40" applyNumberFormat="0" applyFont="0" applyAlignment="0" applyProtection="0"/>
    <xf numFmtId="0" fontId="15" fillId="40" borderId="40" applyNumberFormat="0" applyFont="0" applyAlignment="0" applyProtection="0"/>
    <xf numFmtId="0" fontId="4" fillId="0" borderId="0"/>
    <xf numFmtId="167" fontId="15" fillId="0" borderId="0" applyFont="0" applyFill="0" applyBorder="0" applyAlignment="0" applyProtection="0"/>
    <xf numFmtId="0" fontId="3" fillId="0" borderId="0"/>
    <xf numFmtId="0" fontId="2" fillId="0" borderId="0"/>
    <xf numFmtId="0" fontId="19" fillId="20" borderId="3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2" fillId="0" borderId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166" fontId="15" fillId="0" borderId="0" applyFont="0" applyFill="0" applyBorder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29" fillId="20" borderId="36" applyNumberForma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5" fillId="23" borderId="40" applyNumberFormat="0" applyFont="0" applyAlignment="0" applyProtection="0"/>
  </cellStyleXfs>
  <cellXfs count="418">
    <xf numFmtId="0" fontId="0" fillId="0" borderId="0" xfId="0"/>
    <xf numFmtId="0" fontId="35" fillId="0" borderId="0" xfId="0" applyFont="1" applyAlignment="1">
      <alignment vertical="top"/>
    </xf>
    <xf numFmtId="0" fontId="38" fillId="0" borderId="0" xfId="0" applyFont="1" applyAlignment="1">
      <alignment vertical="center"/>
    </xf>
    <xf numFmtId="0" fontId="37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/>
    </xf>
    <xf numFmtId="2" fontId="35" fillId="0" borderId="0" xfId="0" applyNumberFormat="1" applyFont="1" applyAlignment="1">
      <alignment horizontal="center" vertical="center" wrapText="1"/>
    </xf>
    <xf numFmtId="2" fontId="35" fillId="0" borderId="0" xfId="0" applyNumberFormat="1" applyFont="1" applyAlignment="1">
      <alignment vertical="center" wrapText="1"/>
    </xf>
    <xf numFmtId="0" fontId="35" fillId="0" borderId="0" xfId="45" applyFont="1" applyAlignment="1">
      <alignment vertical="center"/>
    </xf>
    <xf numFmtId="0" fontId="35" fillId="0" borderId="11" xfId="0" applyFont="1" applyBorder="1" applyAlignment="1">
      <alignment horizontal="center" vertical="center"/>
    </xf>
    <xf numFmtId="9" fontId="35" fillId="0" borderId="11" xfId="62" applyFont="1" applyFill="1" applyBorder="1" applyAlignment="1">
      <alignment horizontal="center" vertical="center"/>
    </xf>
    <xf numFmtId="0" fontId="39" fillId="0" borderId="11" xfId="39" applyFont="1" applyFill="1" applyBorder="1" applyAlignment="1">
      <alignment vertical="center" wrapText="1"/>
    </xf>
    <xf numFmtId="0" fontId="55" fillId="0" borderId="11" xfId="0" applyFont="1" applyBorder="1" applyAlignment="1">
      <alignment vertical="center" wrapText="1"/>
    </xf>
    <xf numFmtId="0" fontId="58" fillId="0" borderId="0" xfId="0" applyFont="1" applyAlignment="1">
      <alignment vertical="top"/>
    </xf>
    <xf numFmtId="170" fontId="35" fillId="0" borderId="0" xfId="45" applyNumberFormat="1" applyFont="1" applyAlignment="1">
      <alignment vertical="center"/>
    </xf>
    <xf numFmtId="9" fontId="35" fillId="0" borderId="0" xfId="62" applyFont="1" applyAlignment="1">
      <alignment vertical="center"/>
    </xf>
    <xf numFmtId="0" fontId="60" fillId="0" borderId="0" xfId="0" applyFont="1"/>
    <xf numFmtId="0" fontId="59" fillId="0" borderId="0" xfId="0" applyFont="1" applyAlignment="1">
      <alignment horizontal="center"/>
    </xf>
    <xf numFmtId="0" fontId="59" fillId="0" borderId="0" xfId="0" applyFont="1"/>
    <xf numFmtId="9" fontId="60" fillId="0" borderId="0" xfId="0" applyNumberFormat="1" applyFont="1"/>
    <xf numFmtId="175" fontId="60" fillId="0" borderId="0" xfId="0" applyNumberFormat="1" applyFont="1"/>
    <xf numFmtId="0" fontId="5" fillId="0" borderId="0" xfId="99"/>
    <xf numFmtId="0" fontId="5" fillId="0" borderId="0" xfId="99" applyAlignment="1">
      <alignment horizontal="center"/>
    </xf>
    <xf numFmtId="166" fontId="60" fillId="0" borderId="0" xfId="61" applyFont="1"/>
    <xf numFmtId="169" fontId="53" fillId="24" borderId="10" xfId="61" applyNumberFormat="1" applyFont="1" applyFill="1" applyBorder="1" applyAlignment="1">
      <alignment horizontal="left" vertical="center" wrapText="1"/>
    </xf>
    <xf numFmtId="169" fontId="53" fillId="24" borderId="16" xfId="61" applyNumberFormat="1" applyFont="1" applyFill="1" applyBorder="1" applyAlignment="1">
      <alignment horizontal="left" vertical="center" wrapText="1"/>
    </xf>
    <xf numFmtId="169" fontId="53" fillId="24" borderId="27" xfId="61" applyNumberFormat="1" applyFont="1" applyFill="1" applyBorder="1" applyAlignment="1">
      <alignment horizontal="left" vertical="center" wrapText="1"/>
    </xf>
    <xf numFmtId="173" fontId="50" fillId="29" borderId="15" xfId="63" applyNumberFormat="1" applyFont="1" applyFill="1" applyBorder="1" applyAlignment="1">
      <alignment horizontal="center" vertical="center"/>
    </xf>
    <xf numFmtId="173" fontId="50" fillId="29" borderId="39" xfId="63" applyNumberFormat="1" applyFont="1" applyFill="1" applyBorder="1" applyAlignment="1">
      <alignment horizontal="center" vertical="center"/>
    </xf>
    <xf numFmtId="173" fontId="50" fillId="29" borderId="39" xfId="63" applyNumberFormat="1" applyFont="1" applyFill="1" applyBorder="1" applyAlignment="1">
      <alignment horizontal="left" vertical="center"/>
    </xf>
    <xf numFmtId="176" fontId="54" fillId="29" borderId="0" xfId="62" applyNumberFormat="1" applyFont="1" applyFill="1" applyBorder="1" applyAlignment="1">
      <alignment horizontal="center" vertical="center"/>
    </xf>
    <xf numFmtId="9" fontId="54" fillId="29" borderId="0" xfId="62" applyFont="1" applyFill="1" applyBorder="1" applyAlignment="1">
      <alignment horizontal="center" vertical="center"/>
    </xf>
    <xf numFmtId="2" fontId="42" fillId="29" borderId="26" xfId="0" applyNumberFormat="1" applyFont="1" applyFill="1" applyBorder="1" applyAlignment="1">
      <alignment horizontal="right" vertical="center"/>
    </xf>
    <xf numFmtId="175" fontId="54" fillId="29" borderId="26" xfId="62" applyNumberFormat="1" applyFont="1" applyFill="1" applyBorder="1" applyAlignment="1">
      <alignment horizontal="center" vertical="center"/>
    </xf>
    <xf numFmtId="2" fontId="35" fillId="29" borderId="43" xfId="0" applyNumberFormat="1" applyFont="1" applyFill="1" applyBorder="1" applyAlignment="1">
      <alignment horizontal="center" vertical="center" wrapText="1"/>
    </xf>
    <xf numFmtId="0" fontId="40" fillId="29" borderId="44" xfId="34" applyFont="1" applyFill="1" applyBorder="1" applyAlignment="1" applyProtection="1">
      <alignment horizontal="right"/>
    </xf>
    <xf numFmtId="9" fontId="47" fillId="29" borderId="45" xfId="62" applyFont="1" applyFill="1" applyBorder="1" applyAlignment="1">
      <alignment horizontal="center" vertical="center"/>
    </xf>
    <xf numFmtId="2" fontId="35" fillId="29" borderId="16" xfId="0" applyNumberFormat="1" applyFont="1" applyFill="1" applyBorder="1" applyAlignment="1">
      <alignment horizontal="center" vertical="center" wrapText="1"/>
    </xf>
    <xf numFmtId="0" fontId="40" fillId="29" borderId="15" xfId="34" applyFont="1" applyFill="1" applyBorder="1" applyAlignment="1" applyProtection="1">
      <alignment horizontal="right"/>
    </xf>
    <xf numFmtId="9" fontId="47" fillId="29" borderId="34" xfId="62" applyFont="1" applyFill="1" applyBorder="1" applyAlignment="1">
      <alignment horizontal="center" vertical="center"/>
    </xf>
    <xf numFmtId="0" fontId="64" fillId="0" borderId="0" xfId="0" applyFont="1"/>
    <xf numFmtId="0" fontId="69" fillId="24" borderId="22" xfId="41" applyFont="1" applyFill="1" applyBorder="1" applyAlignment="1">
      <alignment horizontal="center" vertical="center"/>
    </xf>
    <xf numFmtId="168" fontId="69" fillId="24" borderId="22" xfId="41" applyNumberFormat="1" applyFont="1" applyFill="1" applyBorder="1" applyAlignment="1" applyProtection="1">
      <alignment horizontal="center" vertical="center"/>
    </xf>
    <xf numFmtId="0" fontId="69" fillId="24" borderId="33" xfId="41" applyFont="1" applyFill="1" applyBorder="1" applyAlignment="1">
      <alignment horizontal="center" vertical="center"/>
    </xf>
    <xf numFmtId="168" fontId="69" fillId="24" borderId="33" xfId="41" applyNumberFormat="1" applyFont="1" applyFill="1" applyBorder="1" applyAlignment="1" applyProtection="1">
      <alignment horizontal="center" vertical="center"/>
    </xf>
    <xf numFmtId="175" fontId="69" fillId="0" borderId="33" xfId="41" applyNumberFormat="1" applyFont="1" applyFill="1" applyBorder="1" applyAlignment="1">
      <alignment horizontal="center" vertical="center"/>
    </xf>
    <xf numFmtId="169" fontId="69" fillId="24" borderId="33" xfId="41" applyNumberFormat="1" applyFont="1" applyFill="1" applyBorder="1" applyAlignment="1">
      <alignment horizontal="left" vertical="center"/>
    </xf>
    <xf numFmtId="0" fontId="69" fillId="24" borderId="17" xfId="41" applyFont="1" applyFill="1" applyBorder="1" applyAlignment="1">
      <alignment vertical="center"/>
    </xf>
    <xf numFmtId="9" fontId="69" fillId="0" borderId="33" xfId="41" applyNumberFormat="1" applyFont="1" applyFill="1" applyBorder="1" applyAlignment="1">
      <alignment horizontal="center" vertical="center"/>
    </xf>
    <xf numFmtId="0" fontId="40" fillId="30" borderId="11" xfId="0" applyFont="1" applyFill="1" applyBorder="1" applyAlignment="1">
      <alignment horizontal="center" vertical="center" wrapText="1"/>
    </xf>
    <xf numFmtId="1" fontId="35" fillId="33" borderId="41" xfId="38" applyNumberFormat="1" applyFont="1" applyFill="1" applyBorder="1" applyAlignment="1">
      <alignment horizontal="center" vertical="center"/>
    </xf>
    <xf numFmtId="173" fontId="35" fillId="34" borderId="40" xfId="63" applyNumberFormat="1" applyFont="1" applyFill="1" applyBorder="1" applyAlignment="1">
      <alignment horizontal="center" vertical="center"/>
    </xf>
    <xf numFmtId="9" fontId="35" fillId="34" borderId="40" xfId="62" applyFont="1" applyFill="1" applyBorder="1" applyAlignment="1">
      <alignment horizontal="right" vertical="center"/>
    </xf>
    <xf numFmtId="173" fontId="35" fillId="34" borderId="40" xfId="63" applyNumberFormat="1" applyFont="1" applyFill="1" applyBorder="1" applyAlignment="1">
      <alignment horizontal="right" vertical="center"/>
    </xf>
    <xf numFmtId="173" fontId="36" fillId="34" borderId="11" xfId="63" applyNumberFormat="1" applyFont="1" applyFill="1" applyBorder="1" applyAlignment="1">
      <alignment horizontal="center" vertical="center" wrapText="1"/>
    </xf>
    <xf numFmtId="0" fontId="36" fillId="33" borderId="11" xfId="38" applyNumberFormat="1" applyFont="1" applyFill="1" applyBorder="1" applyAlignment="1">
      <alignment horizontal="center" vertical="center" wrapText="1"/>
    </xf>
    <xf numFmtId="0" fontId="35" fillId="34" borderId="40" xfId="64" applyFont="1" applyFill="1" applyBorder="1" applyAlignment="1">
      <alignment horizontal="center" vertical="center"/>
    </xf>
    <xf numFmtId="0" fontId="35" fillId="34" borderId="40" xfId="38" applyFont="1" applyFill="1" applyBorder="1" applyAlignment="1">
      <alignment horizontal="center" vertical="center"/>
    </xf>
    <xf numFmtId="171" fontId="35" fillId="34" borderId="40" xfId="38" applyNumberFormat="1" applyFont="1" applyFill="1" applyBorder="1" applyAlignment="1">
      <alignment horizontal="right" vertical="center"/>
    </xf>
    <xf numFmtId="171" fontId="35" fillId="34" borderId="40" xfId="38" applyNumberFormat="1" applyFont="1" applyFill="1" applyBorder="1" applyAlignment="1">
      <alignment vertical="center"/>
    </xf>
    <xf numFmtId="167" fontId="35" fillId="34" borderId="40" xfId="38" applyNumberFormat="1" applyFont="1" applyFill="1" applyBorder="1" applyAlignment="1">
      <alignment horizontal="center" vertical="center"/>
    </xf>
    <xf numFmtId="171" fontId="35" fillId="33" borderId="40" xfId="38" applyNumberFormat="1" applyFont="1" applyFill="1" applyBorder="1" applyAlignment="1">
      <alignment horizontal="right" vertical="center"/>
    </xf>
    <xf numFmtId="170" fontId="35" fillId="37" borderId="40" xfId="38" applyNumberFormat="1" applyFont="1" applyFill="1" applyBorder="1" applyAlignment="1" applyProtection="1">
      <alignment horizontal="left" vertical="center"/>
    </xf>
    <xf numFmtId="1" fontId="35" fillId="33" borderId="49" xfId="38" applyNumberFormat="1" applyFont="1" applyFill="1" applyBorder="1" applyAlignment="1">
      <alignment horizontal="center" vertical="center"/>
    </xf>
    <xf numFmtId="177" fontId="70" fillId="32" borderId="11" xfId="38" applyNumberFormat="1" applyFont="1" applyFill="1" applyBorder="1" applyAlignment="1">
      <alignment vertical="center"/>
    </xf>
    <xf numFmtId="166" fontId="35" fillId="37" borderId="11" xfId="61" applyFont="1" applyFill="1" applyBorder="1" applyAlignment="1" applyProtection="1">
      <alignment horizontal="left" vertical="center"/>
    </xf>
    <xf numFmtId="177" fontId="70" fillId="32" borderId="11" xfId="38" applyNumberFormat="1" applyFont="1" applyFill="1" applyBorder="1" applyAlignment="1">
      <alignment horizontal="center" vertical="center"/>
    </xf>
    <xf numFmtId="0" fontId="35" fillId="0" borderId="11" xfId="0" applyFont="1" applyBorder="1" applyAlignment="1">
      <alignment horizontal="left" vertical="center"/>
    </xf>
    <xf numFmtId="178" fontId="60" fillId="0" borderId="0" xfId="0" applyNumberFormat="1" applyFont="1"/>
    <xf numFmtId="175" fontId="69" fillId="0" borderId="22" xfId="41" applyNumberFormat="1" applyFont="1" applyFill="1" applyBorder="1" applyAlignment="1">
      <alignment horizontal="center" vertical="center"/>
    </xf>
    <xf numFmtId="169" fontId="69" fillId="24" borderId="22" xfId="41" applyNumberFormat="1" applyFont="1" applyFill="1" applyBorder="1" applyAlignment="1">
      <alignment horizontal="left" vertical="center"/>
    </xf>
    <xf numFmtId="0" fontId="67" fillId="29" borderId="11" xfId="0" applyFont="1" applyFill="1" applyBorder="1" applyAlignment="1">
      <alignment horizontal="right"/>
    </xf>
    <xf numFmtId="169" fontId="35" fillId="0" borderId="11" xfId="78" applyNumberFormat="1" applyFont="1" applyBorder="1" applyAlignment="1">
      <alignment vertical="top" wrapText="1"/>
    </xf>
    <xf numFmtId="0" fontId="35" fillId="0" borderId="0" xfId="0" applyFont="1"/>
    <xf numFmtId="0" fontId="74" fillId="0" borderId="0" xfId="0" applyFont="1"/>
    <xf numFmtId="0" fontId="79" fillId="0" borderId="0" xfId="0" applyFont="1"/>
    <xf numFmtId="167" fontId="57" fillId="0" borderId="0" xfId="63" applyFont="1" applyBorder="1" applyAlignment="1"/>
    <xf numFmtId="167" fontId="58" fillId="0" borderId="0" xfId="63" applyFont="1" applyBorder="1" applyAlignment="1"/>
    <xf numFmtId="0" fontId="87" fillId="0" borderId="0" xfId="0" applyFont="1"/>
    <xf numFmtId="173" fontId="57" fillId="0" borderId="0" xfId="63" applyNumberFormat="1" applyFont="1" applyBorder="1"/>
    <xf numFmtId="0" fontId="35" fillId="24" borderId="10" xfId="0" applyFont="1" applyFill="1" applyBorder="1" applyAlignment="1">
      <alignment vertical="top"/>
    </xf>
    <xf numFmtId="2" fontId="36" fillId="24" borderId="12" xfId="0" applyNumberFormat="1" applyFont="1" applyFill="1" applyBorder="1" applyAlignment="1">
      <alignment vertical="center" wrapText="1"/>
    </xf>
    <xf numFmtId="2" fontId="35" fillId="24" borderId="12" xfId="0" applyNumberFormat="1" applyFont="1" applyFill="1" applyBorder="1" applyAlignment="1">
      <alignment vertical="center" wrapText="1"/>
    </xf>
    <xf numFmtId="172" fontId="67" fillId="29" borderId="11" xfId="0" applyNumberFormat="1" applyFont="1" applyFill="1" applyBorder="1"/>
    <xf numFmtId="0" fontId="68" fillId="0" borderId="0" xfId="0" applyFont="1" applyAlignment="1">
      <alignment vertical="top"/>
    </xf>
    <xf numFmtId="0" fontId="74" fillId="24" borderId="10" xfId="0" applyFont="1" applyFill="1" applyBorder="1" applyAlignment="1">
      <alignment vertical="center" wrapText="1"/>
    </xf>
    <xf numFmtId="169" fontId="50" fillId="24" borderId="0" xfId="61" applyNumberFormat="1" applyFont="1" applyFill="1" applyBorder="1" applyAlignment="1">
      <alignment horizontal="justify" vertical="center" wrapText="1"/>
    </xf>
    <xf numFmtId="0" fontId="68" fillId="24" borderId="10" xfId="0" applyFont="1" applyFill="1" applyBorder="1" applyAlignment="1">
      <alignment vertical="top"/>
    </xf>
    <xf numFmtId="169" fontId="49" fillId="24" borderId="0" xfId="75" applyNumberFormat="1" applyFont="1" applyFill="1" applyBorder="1" applyAlignment="1">
      <alignment vertical="center"/>
    </xf>
    <xf numFmtId="169" fontId="89" fillId="24" borderId="0" xfId="75" applyNumberFormat="1" applyFont="1" applyFill="1" applyBorder="1" applyAlignment="1">
      <alignment vertical="center"/>
    </xf>
    <xf numFmtId="169" fontId="91" fillId="24" borderId="0" xfId="75" applyNumberFormat="1" applyFont="1" applyFill="1" applyBorder="1" applyAlignment="1">
      <alignment horizontal="left" vertical="center"/>
    </xf>
    <xf numFmtId="0" fontId="35" fillId="24" borderId="10" xfId="0" applyFont="1" applyFill="1" applyBorder="1" applyAlignment="1">
      <alignment horizontal="center" vertical="center"/>
    </xf>
    <xf numFmtId="0" fontId="35" fillId="0" borderId="10" xfId="0" applyFont="1" applyBorder="1" applyAlignment="1">
      <alignment vertical="top"/>
    </xf>
    <xf numFmtId="0" fontId="35" fillId="24" borderId="16" xfId="0" applyFont="1" applyFill="1" applyBorder="1" applyAlignment="1">
      <alignment vertical="top"/>
    </xf>
    <xf numFmtId="0" fontId="35" fillId="24" borderId="15" xfId="0" applyFont="1" applyFill="1" applyBorder="1" applyAlignment="1">
      <alignment horizontal="center" vertical="center"/>
    </xf>
    <xf numFmtId="2" fontId="35" fillId="24" borderId="15" xfId="0" applyNumberFormat="1" applyFont="1" applyFill="1" applyBorder="1" applyAlignment="1">
      <alignment vertical="top" wrapText="1"/>
    </xf>
    <xf numFmtId="2" fontId="35" fillId="24" borderId="15" xfId="0" applyNumberFormat="1" applyFont="1" applyFill="1" applyBorder="1" applyAlignment="1">
      <alignment horizontal="center" vertical="center" wrapText="1"/>
    </xf>
    <xf numFmtId="2" fontId="35" fillId="24" borderId="15" xfId="0" applyNumberFormat="1" applyFont="1" applyFill="1" applyBorder="1" applyAlignment="1">
      <alignment vertical="center" wrapText="1"/>
    </xf>
    <xf numFmtId="2" fontId="35" fillId="24" borderId="34" xfId="0" applyNumberFormat="1" applyFont="1" applyFill="1" applyBorder="1" applyAlignment="1">
      <alignment vertical="center" wrapText="1"/>
    </xf>
    <xf numFmtId="2" fontId="35" fillId="0" borderId="0" xfId="0" applyNumberFormat="1" applyFont="1" applyAlignment="1">
      <alignment vertical="top" wrapText="1"/>
    </xf>
    <xf numFmtId="168" fontId="35" fillId="0" borderId="0" xfId="0" applyNumberFormat="1" applyFont="1" applyAlignment="1">
      <alignment vertical="center"/>
    </xf>
    <xf numFmtId="0" fontId="95" fillId="36" borderId="11" xfId="0" applyFont="1" applyFill="1" applyBorder="1" applyAlignment="1">
      <alignment horizontal="center" vertical="center" wrapText="1"/>
    </xf>
    <xf numFmtId="0" fontId="96" fillId="36" borderId="47" xfId="0" applyFont="1" applyFill="1" applyBorder="1" applyAlignment="1">
      <alignment horizontal="center" vertical="center"/>
    </xf>
    <xf numFmtId="0" fontId="44" fillId="36" borderId="50" xfId="0" applyFont="1" applyFill="1" applyBorder="1" applyAlignment="1">
      <alignment horizontal="center" vertical="center"/>
    </xf>
    <xf numFmtId="173" fontId="35" fillId="34" borderId="40" xfId="48" applyNumberFormat="1" applyFont="1" applyFill="1" applyBorder="1" applyAlignment="1">
      <alignment horizontal="center" vertical="center"/>
    </xf>
    <xf numFmtId="1" fontId="35" fillId="33" borderId="41" xfId="93" applyNumberFormat="1" applyFont="1" applyFill="1" applyBorder="1" applyAlignment="1">
      <alignment horizontal="center" vertical="center"/>
    </xf>
    <xf numFmtId="0" fontId="98" fillId="36" borderId="50" xfId="0" applyFont="1" applyFill="1" applyBorder="1" applyAlignment="1">
      <alignment horizontal="center" vertical="center"/>
    </xf>
    <xf numFmtId="9" fontId="35" fillId="34" borderId="40" xfId="101" applyFont="1" applyFill="1" applyBorder="1" applyAlignment="1">
      <alignment horizontal="right" vertical="center"/>
    </xf>
    <xf numFmtId="173" fontId="35" fillId="34" borderId="40" xfId="48" applyNumberFormat="1" applyFont="1" applyFill="1" applyBorder="1" applyAlignment="1">
      <alignment horizontal="right" vertical="center"/>
    </xf>
    <xf numFmtId="171" fontId="35" fillId="33" borderId="40" xfId="93" applyNumberFormat="1" applyFont="1" applyFill="1" applyAlignment="1">
      <alignment horizontal="right" vertical="center"/>
    </xf>
    <xf numFmtId="1" fontId="35" fillId="33" borderId="49" xfId="93" applyNumberFormat="1" applyFont="1" applyFill="1" applyBorder="1" applyAlignment="1">
      <alignment horizontal="center" vertical="center"/>
    </xf>
    <xf numFmtId="0" fontId="35" fillId="34" borderId="40" xfId="48" applyNumberFormat="1" applyFont="1" applyFill="1" applyBorder="1" applyAlignment="1">
      <alignment horizontal="center" vertical="center"/>
    </xf>
    <xf numFmtId="1" fontId="35" fillId="34" borderId="40" xfId="48" applyNumberFormat="1" applyFont="1" applyFill="1" applyBorder="1" applyAlignment="1">
      <alignment horizontal="center" vertical="center"/>
    </xf>
    <xf numFmtId="14" fontId="66" fillId="29" borderId="44" xfId="0" applyNumberFormat="1" applyFont="1" applyFill="1" applyBorder="1" applyAlignment="1">
      <alignment horizontal="left"/>
    </xf>
    <xf numFmtId="1" fontId="35" fillId="24" borderId="41" xfId="93" applyNumberFormat="1" applyFont="1" applyFill="1" applyBorder="1" applyAlignment="1">
      <alignment horizontal="center" vertical="center"/>
    </xf>
    <xf numFmtId="1" fontId="69" fillId="24" borderId="22" xfId="41" applyNumberFormat="1" applyFont="1" applyFill="1" applyBorder="1" applyAlignment="1">
      <alignment horizontal="left" vertical="center"/>
    </xf>
    <xf numFmtId="1" fontId="69" fillId="24" borderId="33" xfId="41" applyNumberFormat="1" applyFont="1" applyFill="1" applyBorder="1" applyAlignment="1">
      <alignment horizontal="left" vertical="center"/>
    </xf>
    <xf numFmtId="1" fontId="35" fillId="0" borderId="0" xfId="0" applyNumberFormat="1" applyFont="1" applyAlignment="1">
      <alignment horizontal="center" vertical="center"/>
    </xf>
    <xf numFmtId="0" fontId="99" fillId="36" borderId="47" xfId="0" applyFont="1" applyFill="1" applyBorder="1" applyAlignment="1">
      <alignment horizontal="center" vertical="center"/>
    </xf>
    <xf numFmtId="0" fontId="44" fillId="36" borderId="53" xfId="0" applyFont="1" applyFill="1" applyBorder="1" applyAlignment="1">
      <alignment horizontal="center" vertical="center"/>
    </xf>
    <xf numFmtId="1" fontId="35" fillId="33" borderId="41" xfId="95" applyNumberFormat="1" applyFont="1" applyFill="1" applyBorder="1" applyAlignment="1">
      <alignment horizontal="center" vertical="center"/>
    </xf>
    <xf numFmtId="1" fontId="35" fillId="33" borderId="49" xfId="95" applyNumberFormat="1" applyFont="1" applyFill="1" applyBorder="1" applyAlignment="1">
      <alignment horizontal="center" vertical="center"/>
    </xf>
    <xf numFmtId="173" fontId="35" fillId="34" borderId="54" xfId="48" applyNumberFormat="1" applyFont="1" applyFill="1" applyBorder="1" applyAlignment="1">
      <alignment horizontal="center" vertical="center"/>
    </xf>
    <xf numFmtId="173" fontId="35" fillId="34" borderId="40" xfId="105" applyNumberFormat="1" applyFont="1" applyFill="1" applyBorder="1" applyAlignment="1">
      <alignment horizontal="center" vertical="center"/>
    </xf>
    <xf numFmtId="165" fontId="35" fillId="0" borderId="12" xfId="45" applyNumberFormat="1" applyFont="1" applyBorder="1" applyAlignment="1">
      <alignment vertical="center"/>
    </xf>
    <xf numFmtId="9" fontId="35" fillId="34" borderId="40" xfId="79" applyFont="1" applyFill="1" applyBorder="1" applyAlignment="1">
      <alignment horizontal="right" vertical="center"/>
    </xf>
    <xf numFmtId="1" fontId="35" fillId="33" borderId="55" xfId="93" applyNumberFormat="1" applyFont="1" applyFill="1" applyBorder="1" applyAlignment="1">
      <alignment horizontal="center" vertical="center"/>
    </xf>
    <xf numFmtId="1" fontId="35" fillId="33" borderId="55" xfId="95" applyNumberFormat="1" applyFont="1" applyFill="1" applyBorder="1" applyAlignment="1">
      <alignment horizontal="center" vertical="center"/>
    </xf>
    <xf numFmtId="0" fontId="50" fillId="29" borderId="39" xfId="63" applyNumberFormat="1" applyFont="1" applyFill="1" applyBorder="1" applyAlignment="1">
      <alignment horizontal="center" vertical="center"/>
    </xf>
    <xf numFmtId="2" fontId="35" fillId="24" borderId="0" xfId="0" applyNumberFormat="1" applyFont="1" applyFill="1" applyAlignment="1">
      <alignment vertical="center" wrapText="1"/>
    </xf>
    <xf numFmtId="0" fontId="35" fillId="24" borderId="0" xfId="0" applyFont="1" applyFill="1" applyAlignment="1">
      <alignment vertical="top"/>
    </xf>
    <xf numFmtId="2" fontId="35" fillId="24" borderId="0" xfId="0" applyNumberFormat="1" applyFont="1" applyFill="1" applyAlignment="1">
      <alignment horizontal="center" vertical="center" wrapText="1"/>
    </xf>
    <xf numFmtId="166" fontId="42" fillId="27" borderId="11" xfId="78" applyFont="1" applyFill="1" applyBorder="1" applyAlignment="1">
      <alignment horizontal="center" vertical="center" wrapText="1"/>
    </xf>
    <xf numFmtId="169" fontId="42" fillId="25" borderId="11" xfId="78" applyNumberFormat="1" applyFont="1" applyFill="1" applyBorder="1" applyAlignment="1">
      <alignment horizontal="center" vertical="center" wrapText="1"/>
    </xf>
    <xf numFmtId="166" fontId="36" fillId="27" borderId="11" xfId="78" applyFont="1" applyFill="1" applyBorder="1" applyAlignment="1">
      <alignment vertical="center" wrapText="1"/>
    </xf>
    <xf numFmtId="169" fontId="36" fillId="25" borderId="11" xfId="78" applyNumberFormat="1" applyFont="1" applyFill="1" applyBorder="1" applyAlignment="1">
      <alignment vertical="center" wrapText="1"/>
    </xf>
    <xf numFmtId="166" fontId="57" fillId="27" borderId="11" xfId="78" applyFont="1" applyFill="1" applyBorder="1" applyAlignment="1">
      <alignment horizontal="right" vertical="center" wrapText="1"/>
    </xf>
    <xf numFmtId="175" fontId="57" fillId="25" borderId="11" xfId="62" applyNumberFormat="1" applyFont="1" applyFill="1" applyBorder="1" applyAlignment="1">
      <alignment horizontal="left" vertical="center" wrapText="1"/>
    </xf>
    <xf numFmtId="175" fontId="57" fillId="25" borderId="11" xfId="79" applyNumberFormat="1" applyFont="1" applyFill="1" applyBorder="1" applyAlignment="1">
      <alignment horizontal="left" vertical="center" wrapText="1"/>
    </xf>
    <xf numFmtId="166" fontId="36" fillId="27" borderId="11" xfId="78" applyFont="1" applyFill="1" applyBorder="1" applyAlignment="1">
      <alignment vertical="center"/>
    </xf>
    <xf numFmtId="169" fontId="36" fillId="25" borderId="11" xfId="78" applyNumberFormat="1" applyFont="1" applyFill="1" applyBorder="1" applyAlignment="1">
      <alignment vertical="center"/>
    </xf>
    <xf numFmtId="0" fontId="35" fillId="0" borderId="11" xfId="0" applyFont="1" applyBorder="1" applyAlignment="1">
      <alignment vertical="top"/>
    </xf>
    <xf numFmtId="169" fontId="36" fillId="25" borderId="11" xfId="78" applyNumberFormat="1" applyFont="1" applyFill="1" applyBorder="1" applyAlignment="1">
      <alignment vertical="top"/>
    </xf>
    <xf numFmtId="14" fontId="66" fillId="24" borderId="0" xfId="0" applyNumberFormat="1" applyFont="1" applyFill="1" applyAlignment="1">
      <alignment horizontal="left" vertical="center"/>
    </xf>
    <xf numFmtId="0" fontId="35" fillId="24" borderId="12" xfId="0" applyFont="1" applyFill="1" applyBorder="1" applyAlignment="1">
      <alignment vertical="top"/>
    </xf>
    <xf numFmtId="2" fontId="53" fillId="29" borderId="0" xfId="0" applyNumberFormat="1" applyFont="1" applyFill="1" applyAlignment="1">
      <alignment horizontal="right" vertical="center"/>
    </xf>
    <xf numFmtId="2" fontId="35" fillId="29" borderId="0" xfId="0" applyNumberFormat="1" applyFont="1" applyFill="1" applyAlignment="1">
      <alignment horizontal="center" vertical="center" wrapText="1"/>
    </xf>
    <xf numFmtId="0" fontId="67" fillId="29" borderId="0" xfId="0" applyFont="1" applyFill="1" applyAlignment="1">
      <alignment horizontal="right"/>
    </xf>
    <xf numFmtId="172" fontId="66" fillId="29" borderId="0" xfId="0" applyNumberFormat="1" applyFont="1" applyFill="1"/>
    <xf numFmtId="0" fontId="35" fillId="29" borderId="0" xfId="0" applyFont="1" applyFill="1" applyAlignment="1">
      <alignment horizontal="center" vertical="center"/>
    </xf>
    <xf numFmtId="2" fontId="35" fillId="29" borderId="0" xfId="0" applyNumberFormat="1" applyFont="1" applyFill="1" applyAlignment="1">
      <alignment vertical="center" wrapText="1"/>
    </xf>
    <xf numFmtId="172" fontId="66" fillId="29" borderId="0" xfId="0" applyNumberFormat="1" applyFont="1" applyFill="1" applyAlignment="1">
      <alignment horizontal="left"/>
    </xf>
    <xf numFmtId="172" fontId="49" fillId="29" borderId="0" xfId="0" applyNumberFormat="1" applyFont="1" applyFill="1"/>
    <xf numFmtId="2" fontId="50" fillId="29" borderId="0" xfId="0" applyNumberFormat="1" applyFont="1" applyFill="1" applyAlignment="1">
      <alignment horizontal="right"/>
    </xf>
    <xf numFmtId="0" fontId="50" fillId="29" borderId="0" xfId="0" applyFont="1" applyFill="1" applyAlignment="1">
      <alignment horizontal="right"/>
    </xf>
    <xf numFmtId="2" fontId="36" fillId="24" borderId="0" xfId="0" applyNumberFormat="1" applyFont="1" applyFill="1" applyAlignment="1">
      <alignment vertical="center"/>
    </xf>
    <xf numFmtId="0" fontId="67" fillId="24" borderId="0" xfId="0" applyFont="1" applyFill="1" applyAlignment="1">
      <alignment horizontal="center" vertical="center"/>
    </xf>
    <xf numFmtId="0" fontId="35" fillId="24" borderId="0" xfId="0" applyFont="1" applyFill="1" applyAlignment="1">
      <alignment horizontal="center" vertical="center"/>
    </xf>
    <xf numFmtId="2" fontId="35" fillId="24" borderId="12" xfId="0" applyNumberFormat="1" applyFont="1" applyFill="1" applyBorder="1" applyAlignment="1">
      <alignment horizontal="center" vertical="center" wrapText="1"/>
    </xf>
    <xf numFmtId="1" fontId="35" fillId="0" borderId="41" xfId="38" applyNumberFormat="1" applyFont="1" applyFill="1" applyBorder="1" applyAlignment="1">
      <alignment horizontal="center" vertical="center"/>
    </xf>
    <xf numFmtId="174" fontId="35" fillId="34" borderId="40" xfId="94" applyNumberFormat="1" applyFont="1" applyFill="1" applyAlignment="1">
      <alignment horizontal="center" vertical="center"/>
    </xf>
    <xf numFmtId="167" fontId="35" fillId="34" borderId="40" xfId="93" applyNumberFormat="1" applyFont="1" applyFill="1" applyAlignment="1">
      <alignment horizontal="center" vertical="center"/>
    </xf>
    <xf numFmtId="171" fontId="35" fillId="34" borderId="40" xfId="93" applyNumberFormat="1" applyFont="1" applyFill="1" applyAlignment="1">
      <alignment horizontal="right" vertical="center"/>
    </xf>
    <xf numFmtId="170" fontId="35" fillId="37" borderId="40" xfId="93" applyNumberFormat="1" applyFont="1" applyFill="1" applyAlignment="1" applyProtection="1">
      <alignment horizontal="left" vertical="center"/>
    </xf>
    <xf numFmtId="174" fontId="35" fillId="34" borderId="40" xfId="102" applyNumberFormat="1" applyFont="1" applyFill="1" applyAlignment="1">
      <alignment horizontal="center" vertical="center"/>
    </xf>
    <xf numFmtId="167" fontId="35" fillId="34" borderId="40" xfId="95" applyNumberFormat="1" applyFont="1" applyFill="1" applyAlignment="1">
      <alignment horizontal="center" vertical="center"/>
    </xf>
    <xf numFmtId="171" fontId="35" fillId="34" borderId="40" xfId="95" applyNumberFormat="1" applyFont="1" applyFill="1" applyAlignment="1">
      <alignment horizontal="right" vertical="center"/>
    </xf>
    <xf numFmtId="171" fontId="35" fillId="33" borderId="40" xfId="95" applyNumberFormat="1" applyFont="1" applyFill="1" applyAlignment="1">
      <alignment horizontal="right" vertical="center"/>
    </xf>
    <xf numFmtId="170" fontId="35" fillId="37" borderId="40" xfId="95" applyNumberFormat="1" applyFont="1" applyFill="1" applyAlignment="1" applyProtection="1">
      <alignment horizontal="left" vertical="center"/>
    </xf>
    <xf numFmtId="169" fontId="69" fillId="24" borderId="62" xfId="41" applyNumberFormat="1" applyFont="1" applyFill="1" applyBorder="1" applyAlignment="1">
      <alignment vertical="center"/>
    </xf>
    <xf numFmtId="0" fontId="69" fillId="24" borderId="61" xfId="41" applyFont="1" applyFill="1" applyBorder="1" applyAlignment="1">
      <alignment vertical="center"/>
    </xf>
    <xf numFmtId="169" fontId="69" fillId="24" borderId="63" xfId="41" applyNumberFormat="1" applyFont="1" applyFill="1" applyBorder="1" applyAlignment="1">
      <alignment vertical="center"/>
    </xf>
    <xf numFmtId="0" fontId="69" fillId="24" borderId="66" xfId="41" applyFont="1" applyFill="1" applyBorder="1" applyAlignment="1">
      <alignment horizontal="center" vertical="center"/>
    </xf>
    <xf numFmtId="1" fontId="69" fillId="24" borderId="66" xfId="41" applyNumberFormat="1" applyFont="1" applyFill="1" applyBorder="1" applyAlignment="1">
      <alignment horizontal="left" vertical="center"/>
    </xf>
    <xf numFmtId="168" fontId="69" fillId="24" borderId="66" xfId="41" applyNumberFormat="1" applyFont="1" applyFill="1" applyBorder="1" applyAlignment="1" applyProtection="1">
      <alignment horizontal="center" vertical="center"/>
    </xf>
    <xf numFmtId="0" fontId="69" fillId="24" borderId="66" xfId="41" applyFont="1" applyFill="1" applyBorder="1" applyAlignment="1">
      <alignment vertical="center"/>
    </xf>
    <xf numFmtId="170" fontId="69" fillId="24" borderId="66" xfId="41" applyNumberFormat="1" applyFont="1" applyFill="1" applyBorder="1" applyAlignment="1">
      <alignment horizontal="left" vertical="center"/>
    </xf>
    <xf numFmtId="164" fontId="69" fillId="0" borderId="67" xfId="41" applyNumberFormat="1" applyFont="1" applyFill="1" applyBorder="1" applyAlignment="1">
      <alignment vertical="center"/>
    </xf>
    <xf numFmtId="165" fontId="35" fillId="0" borderId="59" xfId="45" applyNumberFormat="1" applyFont="1" applyBorder="1" applyAlignment="1">
      <alignment vertical="center"/>
    </xf>
    <xf numFmtId="165" fontId="35" fillId="0" borderId="60" xfId="45" applyNumberFormat="1" applyFont="1" applyBorder="1" applyAlignment="1">
      <alignment vertical="center"/>
    </xf>
    <xf numFmtId="2" fontId="53" fillId="29" borderId="44" xfId="0" applyNumberFormat="1" applyFont="1" applyFill="1" applyBorder="1" applyAlignment="1">
      <alignment horizontal="right"/>
    </xf>
    <xf numFmtId="2" fontId="43" fillId="29" borderId="44" xfId="0" applyNumberFormat="1" applyFont="1" applyFill="1" applyBorder="1" applyAlignment="1">
      <alignment horizontal="right" vertical="center"/>
    </xf>
    <xf numFmtId="169" fontId="53" fillId="24" borderId="43" xfId="61" applyNumberFormat="1" applyFont="1" applyFill="1" applyBorder="1" applyAlignment="1">
      <alignment horizontal="left" vertical="center" wrapText="1"/>
    </xf>
    <xf numFmtId="2" fontId="35" fillId="29" borderId="10" xfId="0" applyNumberFormat="1" applyFont="1" applyFill="1" applyBorder="1" applyAlignment="1">
      <alignment horizontal="center" vertical="center" wrapText="1"/>
    </xf>
    <xf numFmtId="0" fontId="36" fillId="29" borderId="15" xfId="0" applyFont="1" applyFill="1" applyBorder="1" applyAlignment="1">
      <alignment horizontal="center" vertical="center"/>
    </xf>
    <xf numFmtId="2" fontId="48" fillId="29" borderId="15" xfId="0" applyNumberFormat="1" applyFont="1" applyFill="1" applyBorder="1" applyAlignment="1">
      <alignment horizontal="right" vertical="center"/>
    </xf>
    <xf numFmtId="169" fontId="43" fillId="24" borderId="16" xfId="61" applyNumberFormat="1" applyFont="1" applyFill="1" applyBorder="1" applyAlignment="1">
      <alignment horizontal="left" vertical="center" wrapText="1"/>
    </xf>
    <xf numFmtId="2" fontId="36" fillId="24" borderId="44" xfId="0" applyNumberFormat="1" applyFont="1" applyFill="1" applyBorder="1" applyAlignment="1">
      <alignment horizontal="left" vertical="center"/>
    </xf>
    <xf numFmtId="0" fontId="41" fillId="24" borderId="16" xfId="0" applyFont="1" applyFill="1" applyBorder="1" applyAlignment="1">
      <alignment horizontal="left" vertical="center"/>
    </xf>
    <xf numFmtId="0" fontId="41" fillId="24" borderId="15" xfId="0" applyFont="1" applyFill="1" applyBorder="1" applyAlignment="1">
      <alignment horizontal="left" vertical="center"/>
    </xf>
    <xf numFmtId="0" fontId="41" fillId="24" borderId="15" xfId="0" applyFont="1" applyFill="1" applyBorder="1" applyAlignment="1">
      <alignment horizontal="center" vertical="center"/>
    </xf>
    <xf numFmtId="0" fontId="68" fillId="29" borderId="56" xfId="0" applyFont="1" applyFill="1" applyBorder="1"/>
    <xf numFmtId="0" fontId="67" fillId="29" borderId="39" xfId="0" applyFont="1" applyFill="1" applyBorder="1" applyAlignment="1">
      <alignment horizontal="center" vertical="center"/>
    </xf>
    <xf numFmtId="0" fontId="35" fillId="29" borderId="39" xfId="0" applyFont="1" applyFill="1" applyBorder="1" applyAlignment="1">
      <alignment horizontal="center" vertical="center"/>
    </xf>
    <xf numFmtId="2" fontId="35" fillId="29" borderId="44" xfId="0" applyNumberFormat="1" applyFont="1" applyFill="1" applyBorder="1" applyAlignment="1">
      <alignment horizontal="center" vertical="center" wrapText="1"/>
    </xf>
    <xf numFmtId="0" fontId="67" fillId="29" borderId="44" xfId="0" applyFont="1" applyFill="1" applyBorder="1" applyAlignment="1">
      <alignment horizontal="right"/>
    </xf>
    <xf numFmtId="0" fontId="35" fillId="29" borderId="44" xfId="0" applyFont="1" applyFill="1" applyBorder="1" applyAlignment="1">
      <alignment horizontal="center" vertical="center"/>
    </xf>
    <xf numFmtId="2" fontId="35" fillId="29" borderId="44" xfId="0" applyNumberFormat="1" applyFont="1" applyFill="1" applyBorder="1" applyAlignment="1">
      <alignment vertical="center" wrapText="1"/>
    </xf>
    <xf numFmtId="2" fontId="35" fillId="29" borderId="45" xfId="0" applyNumberFormat="1" applyFont="1" applyFill="1" applyBorder="1" applyAlignment="1">
      <alignment vertical="center" wrapText="1"/>
    </xf>
    <xf numFmtId="2" fontId="35" fillId="29" borderId="12" xfId="0" applyNumberFormat="1" applyFont="1" applyFill="1" applyBorder="1" applyAlignment="1">
      <alignment vertical="center" wrapText="1"/>
    </xf>
    <xf numFmtId="2" fontId="35" fillId="29" borderId="15" xfId="0" applyNumberFormat="1" applyFont="1" applyFill="1" applyBorder="1" applyAlignment="1">
      <alignment horizontal="center" vertical="center" wrapText="1"/>
    </xf>
    <xf numFmtId="2" fontId="50" fillId="29" borderId="15" xfId="0" applyNumberFormat="1" applyFont="1" applyFill="1" applyBorder="1" applyAlignment="1">
      <alignment horizontal="right"/>
    </xf>
    <xf numFmtId="0" fontId="35" fillId="29" borderId="15" xfId="0" applyFont="1" applyFill="1" applyBorder="1" applyAlignment="1">
      <alignment horizontal="center" vertical="center"/>
    </xf>
    <xf numFmtId="2" fontId="35" fillId="29" borderId="15" xfId="0" applyNumberFormat="1" applyFont="1" applyFill="1" applyBorder="1" applyAlignment="1">
      <alignment vertical="center" wrapText="1"/>
    </xf>
    <xf numFmtId="2" fontId="35" fillId="29" borderId="34" xfId="0" applyNumberFormat="1" applyFont="1" applyFill="1" applyBorder="1" applyAlignment="1">
      <alignment vertical="center" wrapText="1"/>
    </xf>
    <xf numFmtId="1" fontId="35" fillId="24" borderId="68" xfId="38" applyNumberFormat="1" applyFont="1" applyFill="1" applyBorder="1" applyAlignment="1">
      <alignment horizontal="center" vertical="center"/>
    </xf>
    <xf numFmtId="1" fontId="35" fillId="35" borderId="68" xfId="38" applyNumberFormat="1" applyFont="1" applyFill="1" applyBorder="1" applyAlignment="1">
      <alignment horizontal="center" vertical="center"/>
    </xf>
    <xf numFmtId="1" fontId="35" fillId="36" borderId="68" xfId="38" applyNumberFormat="1" applyFont="1" applyFill="1" applyBorder="1" applyAlignment="1">
      <alignment horizontal="center" vertical="center"/>
    </xf>
    <xf numFmtId="0" fontId="35" fillId="34" borderId="54" xfId="64" applyFont="1" applyFill="1" applyBorder="1" applyAlignment="1">
      <alignment horizontal="center" vertical="center"/>
    </xf>
    <xf numFmtId="0" fontId="35" fillId="36" borderId="69" xfId="38" applyFont="1" applyFill="1" applyBorder="1" applyAlignment="1">
      <alignment horizontal="center" vertical="center"/>
    </xf>
    <xf numFmtId="0" fontId="35" fillId="34" borderId="54" xfId="38" applyFont="1" applyFill="1" applyBorder="1" applyAlignment="1">
      <alignment horizontal="center" vertical="center"/>
    </xf>
    <xf numFmtId="171" fontId="35" fillId="34" borderId="54" xfId="38" applyNumberFormat="1" applyFont="1" applyFill="1" applyBorder="1" applyAlignment="1">
      <alignment horizontal="right" vertical="center"/>
    </xf>
    <xf numFmtId="171" fontId="35" fillId="33" borderId="54" xfId="38" applyNumberFormat="1" applyFont="1" applyFill="1" applyBorder="1" applyAlignment="1">
      <alignment horizontal="right" vertical="center"/>
    </xf>
    <xf numFmtId="170" fontId="35" fillId="37" borderId="54" xfId="38" applyNumberFormat="1" applyFont="1" applyFill="1" applyBorder="1" applyAlignment="1" applyProtection="1">
      <alignment horizontal="left" vertical="center"/>
    </xf>
    <xf numFmtId="0" fontId="69" fillId="0" borderId="11" xfId="41" applyFont="1" applyFill="1" applyBorder="1" applyAlignment="1">
      <alignment vertical="center"/>
    </xf>
    <xf numFmtId="0" fontId="69" fillId="24" borderId="11" xfId="41" applyFont="1" applyFill="1" applyBorder="1" applyAlignment="1">
      <alignment horizontal="right" vertical="center"/>
    </xf>
    <xf numFmtId="173" fontId="69" fillId="0" borderId="11" xfId="63" applyNumberFormat="1" applyFont="1" applyFill="1" applyBorder="1" applyAlignment="1">
      <alignment vertical="center"/>
    </xf>
    <xf numFmtId="164" fontId="69" fillId="0" borderId="11" xfId="41" applyNumberFormat="1" applyFont="1" applyFill="1" applyBorder="1" applyAlignment="1">
      <alignment vertical="center"/>
    </xf>
    <xf numFmtId="164" fontId="69" fillId="24" borderId="11" xfId="41" applyNumberFormat="1" applyFont="1" applyFill="1" applyBorder="1" applyAlignment="1">
      <alignment vertical="center"/>
    </xf>
    <xf numFmtId="0" fontId="35" fillId="33" borderId="51" xfId="94" applyFont="1" applyFill="1" applyBorder="1" applyAlignment="1">
      <alignment horizontal="justify" vertical="center" wrapText="1"/>
    </xf>
    <xf numFmtId="1" fontId="35" fillId="33" borderId="55" xfId="38" applyNumberFormat="1" applyFont="1" applyFill="1" applyBorder="1" applyAlignment="1">
      <alignment horizontal="center" vertical="center"/>
    </xf>
    <xf numFmtId="0" fontId="35" fillId="35" borderId="72" xfId="38" applyFont="1" applyFill="1" applyBorder="1" applyAlignment="1">
      <alignment horizontal="center" vertical="center"/>
    </xf>
    <xf numFmtId="0" fontId="100" fillId="41" borderId="38" xfId="89" applyFont="1" applyFill="1" applyBorder="1" applyAlignment="1">
      <alignment horizontal="center" vertical="center"/>
    </xf>
    <xf numFmtId="0" fontId="100" fillId="41" borderId="24" xfId="89" applyFont="1" applyFill="1" applyBorder="1" applyAlignment="1">
      <alignment horizontal="center" vertical="center"/>
    </xf>
    <xf numFmtId="0" fontId="100" fillId="41" borderId="15" xfId="89" applyFont="1" applyFill="1" applyBorder="1" applyAlignment="1">
      <alignment vertical="center"/>
    </xf>
    <xf numFmtId="173" fontId="100" fillId="41" borderId="15" xfId="48" applyNumberFormat="1" applyFont="1" applyFill="1" applyBorder="1" applyAlignment="1">
      <alignment horizontal="center" vertical="center"/>
    </xf>
    <xf numFmtId="173" fontId="100" fillId="41" borderId="15" xfId="48" applyNumberFormat="1" applyFont="1" applyFill="1" applyBorder="1" applyAlignment="1">
      <alignment vertical="center"/>
    </xf>
    <xf numFmtId="164" fontId="100" fillId="41" borderId="24" xfId="89" applyNumberFormat="1" applyFont="1" applyFill="1" applyBorder="1" applyAlignment="1">
      <alignment vertical="center"/>
    </xf>
    <xf numFmtId="1" fontId="35" fillId="24" borderId="68" xfId="93" applyNumberFormat="1" applyFont="1" applyFill="1" applyBorder="1" applyAlignment="1">
      <alignment horizontal="center" vertical="center"/>
    </xf>
    <xf numFmtId="1" fontId="35" fillId="33" borderId="68" xfId="38" applyNumberFormat="1" applyFont="1" applyFill="1" applyBorder="1" applyAlignment="1">
      <alignment horizontal="center" vertical="center"/>
    </xf>
    <xf numFmtId="1" fontId="35" fillId="33" borderId="73" xfId="38" applyNumberFormat="1" applyFont="1" applyFill="1" applyBorder="1" applyAlignment="1">
      <alignment horizontal="center" vertical="center"/>
    </xf>
    <xf numFmtId="1" fontId="35" fillId="33" borderId="74" xfId="38" applyNumberFormat="1" applyFont="1" applyFill="1" applyBorder="1" applyAlignment="1">
      <alignment horizontal="center" vertical="center"/>
    </xf>
    <xf numFmtId="173" fontId="35" fillId="34" borderId="54" xfId="63" applyNumberFormat="1" applyFont="1" applyFill="1" applyBorder="1" applyAlignment="1">
      <alignment horizontal="center" vertical="center"/>
    </xf>
    <xf numFmtId="9" fontId="35" fillId="34" borderId="54" xfId="62" applyFont="1" applyFill="1" applyBorder="1" applyAlignment="1">
      <alignment horizontal="right" vertical="center"/>
    </xf>
    <xf numFmtId="173" fontId="35" fillId="34" borderId="54" xfId="63" applyNumberFormat="1" applyFont="1" applyFill="1" applyBorder="1" applyAlignment="1">
      <alignment horizontal="right" vertical="center"/>
    </xf>
    <xf numFmtId="0" fontId="96" fillId="36" borderId="75" xfId="0" applyFont="1" applyFill="1" applyBorder="1" applyAlignment="1">
      <alignment horizontal="center" vertical="center"/>
    </xf>
    <xf numFmtId="174" fontId="35" fillId="34" borderId="54" xfId="94" applyNumberFormat="1" applyFont="1" applyFill="1" applyBorder="1" applyAlignment="1">
      <alignment horizontal="center" vertical="center"/>
    </xf>
    <xf numFmtId="167" fontId="35" fillId="34" borderId="54" xfId="38" applyNumberFormat="1" applyFont="1" applyFill="1" applyBorder="1" applyAlignment="1">
      <alignment horizontal="center" vertical="center"/>
    </xf>
    <xf numFmtId="0" fontId="100" fillId="41" borderId="76" xfId="89" applyFont="1" applyFill="1" applyBorder="1" applyAlignment="1">
      <alignment horizontal="center" vertical="center"/>
    </xf>
    <xf numFmtId="0" fontId="100" fillId="41" borderId="11" xfId="89" applyFont="1" applyFill="1" applyBorder="1" applyAlignment="1">
      <alignment horizontal="center" vertical="center"/>
    </xf>
    <xf numFmtId="0" fontId="100" fillId="41" borderId="39" xfId="89" applyFont="1" applyFill="1" applyBorder="1" applyAlignment="1">
      <alignment vertical="center"/>
    </xf>
    <xf numFmtId="173" fontId="100" fillId="41" borderId="39" xfId="48" applyNumberFormat="1" applyFont="1" applyFill="1" applyBorder="1" applyAlignment="1">
      <alignment horizontal="center" vertical="center"/>
    </xf>
    <xf numFmtId="173" fontId="100" fillId="41" borderId="39" xfId="48" applyNumberFormat="1" applyFont="1" applyFill="1" applyBorder="1" applyAlignment="1">
      <alignment vertical="center"/>
    </xf>
    <xf numFmtId="164" fontId="100" fillId="41" borderId="11" xfId="89" applyNumberFormat="1" applyFont="1" applyFill="1" applyBorder="1" applyAlignment="1">
      <alignment vertical="center"/>
    </xf>
    <xf numFmtId="0" fontId="35" fillId="33" borderId="51" xfId="102" applyFont="1" applyFill="1" applyBorder="1" applyAlignment="1">
      <alignment horizontal="justify" vertical="center" wrapText="1"/>
    </xf>
    <xf numFmtId="14" fontId="66" fillId="24" borderId="0" xfId="0" applyNumberFormat="1" applyFont="1" applyFill="1" applyAlignment="1">
      <alignment horizontal="left" vertical="center" wrapText="1"/>
    </xf>
    <xf numFmtId="2" fontId="35" fillId="24" borderId="45" xfId="0" applyNumberFormat="1" applyFont="1" applyFill="1" applyBorder="1" applyAlignment="1">
      <alignment vertical="center" wrapText="1"/>
    </xf>
    <xf numFmtId="0" fontId="41" fillId="24" borderId="12" xfId="0" applyFont="1" applyFill="1" applyBorder="1" applyAlignment="1">
      <alignment horizontal="left" vertical="center" wrapText="1"/>
    </xf>
    <xf numFmtId="14" fontId="66" fillId="29" borderId="48" xfId="0" applyNumberFormat="1" applyFont="1" applyFill="1" applyBorder="1" applyAlignment="1">
      <alignment horizontal="left" vertical="center" wrapText="1"/>
    </xf>
    <xf numFmtId="0" fontId="40" fillId="30" borderId="48" xfId="0" applyFont="1" applyFill="1" applyBorder="1" applyAlignment="1">
      <alignment horizontal="center" vertical="center" wrapText="1"/>
    </xf>
    <xf numFmtId="0" fontId="100" fillId="41" borderId="15" xfId="89" applyFont="1" applyFill="1" applyBorder="1" applyAlignment="1">
      <alignment vertical="center" wrapText="1"/>
    </xf>
    <xf numFmtId="0" fontId="35" fillId="33" borderId="51" xfId="38" applyNumberFormat="1" applyFont="1" applyFill="1" applyBorder="1" applyAlignment="1">
      <alignment vertical="center" wrapText="1"/>
    </xf>
    <xf numFmtId="0" fontId="61" fillId="7" borderId="52" xfId="84" applyFont="1" applyBorder="1" applyAlignment="1">
      <alignment horizontal="justify" vertical="center" wrapText="1"/>
    </xf>
    <xf numFmtId="0" fontId="35" fillId="33" borderId="71" xfId="38" applyNumberFormat="1" applyFont="1" applyFill="1" applyBorder="1" applyAlignment="1">
      <alignment vertical="center" wrapText="1"/>
    </xf>
    <xf numFmtId="0" fontId="100" fillId="41" borderId="39" xfId="89" applyFont="1" applyFill="1" applyBorder="1" applyAlignment="1">
      <alignment vertical="center" wrapText="1"/>
    </xf>
    <xf numFmtId="0" fontId="35" fillId="33" borderId="0" xfId="0" applyFont="1" applyFill="1" applyAlignment="1">
      <alignment vertical="center" wrapText="1"/>
    </xf>
    <xf numFmtId="0" fontId="61" fillId="7" borderId="52" xfId="100" applyFont="1" applyBorder="1" applyAlignment="1">
      <alignment horizontal="justify" vertical="center" wrapText="1"/>
    </xf>
    <xf numFmtId="0" fontId="100" fillId="39" borderId="51" xfId="94" applyFont="1" applyFill="1" applyBorder="1" applyAlignment="1">
      <alignment horizontal="center" vertical="center" wrapText="1"/>
    </xf>
    <xf numFmtId="0" fontId="35" fillId="33" borderId="71" xfId="102" applyFont="1" applyFill="1" applyBorder="1" applyAlignment="1">
      <alignment horizontal="justify" vertical="center" wrapText="1"/>
    </xf>
    <xf numFmtId="0" fontId="61" fillId="7" borderId="52" xfId="100" applyFont="1" applyBorder="1" applyAlignment="1">
      <alignment horizontal="left" vertical="center" wrapText="1"/>
    </xf>
    <xf numFmtId="0" fontId="61" fillId="7" borderId="52" xfId="100" applyFont="1" applyBorder="1" applyAlignment="1">
      <alignment horizontal="center" vertical="center" wrapText="1"/>
    </xf>
    <xf numFmtId="0" fontId="35" fillId="33" borderId="51" xfId="102" applyFont="1" applyFill="1" applyBorder="1" applyAlignment="1">
      <alignment horizontal="right" vertical="center" wrapText="1"/>
    </xf>
    <xf numFmtId="0" fontId="35" fillId="33" borderId="0" xfId="102" applyFont="1" applyFill="1" applyBorder="1" applyAlignment="1">
      <alignment horizontal="right" vertical="center" wrapText="1"/>
    </xf>
    <xf numFmtId="0" fontId="35" fillId="33" borderId="71" xfId="94" applyFont="1" applyFill="1" applyBorder="1" applyAlignment="1">
      <alignment horizontal="justify" vertical="center" wrapText="1"/>
    </xf>
    <xf numFmtId="0" fontId="69" fillId="0" borderId="22" xfId="41" applyFont="1" applyFill="1" applyBorder="1" applyAlignment="1">
      <alignment vertical="center" wrapText="1"/>
    </xf>
    <xf numFmtId="0" fontId="69" fillId="0" borderId="33" xfId="41" applyFont="1" applyFill="1" applyBorder="1" applyAlignment="1">
      <alignment vertical="center" wrapText="1"/>
    </xf>
    <xf numFmtId="0" fontId="69" fillId="0" borderId="66" xfId="41" applyFont="1" applyFill="1" applyBorder="1" applyAlignment="1">
      <alignment vertical="center" wrapText="1"/>
    </xf>
    <xf numFmtId="2" fontId="63" fillId="0" borderId="43" xfId="0" applyNumberFormat="1" applyFont="1" applyBorder="1" applyAlignment="1">
      <alignment vertical="center"/>
    </xf>
    <xf numFmtId="2" fontId="63" fillId="0" borderId="44" xfId="0" applyNumberFormat="1" applyFont="1" applyBorder="1" applyAlignment="1">
      <alignment vertical="center" wrapText="1"/>
    </xf>
    <xf numFmtId="2" fontId="57" fillId="0" borderId="44" xfId="0" applyNumberFormat="1" applyFont="1" applyBorder="1" applyAlignment="1">
      <alignment vertical="center" wrapText="1"/>
    </xf>
    <xf numFmtId="2" fontId="57" fillId="0" borderId="45" xfId="0" applyNumberFormat="1" applyFont="1" applyBorder="1" applyAlignment="1">
      <alignment vertical="center" wrapText="1"/>
    </xf>
    <xf numFmtId="0" fontId="35" fillId="0" borderId="12" xfId="0" applyFont="1" applyBorder="1"/>
    <xf numFmtId="0" fontId="35" fillId="0" borderId="10" xfId="0" applyFont="1" applyBorder="1"/>
    <xf numFmtId="0" fontId="35" fillId="0" borderId="15" xfId="0" applyFont="1" applyBorder="1"/>
    <xf numFmtId="0" fontId="35" fillId="0" borderId="34" xfId="0" applyFont="1" applyBorder="1"/>
    <xf numFmtId="2" fontId="35" fillId="24" borderId="0" xfId="0" applyNumberFormat="1" applyFont="1" applyFill="1" applyAlignment="1">
      <alignment vertical="top" wrapText="1"/>
    </xf>
    <xf numFmtId="2" fontId="36" fillId="24" borderId="0" xfId="0" applyNumberFormat="1" applyFont="1" applyFill="1" applyAlignment="1">
      <alignment vertical="center" wrapText="1"/>
    </xf>
    <xf numFmtId="0" fontId="67" fillId="24" borderId="0" xfId="0" applyFont="1" applyFill="1" applyAlignment="1">
      <alignment horizontal="right"/>
    </xf>
    <xf numFmtId="172" fontId="49" fillId="24" borderId="0" xfId="0" applyNumberFormat="1" applyFont="1" applyFill="1"/>
    <xf numFmtId="172" fontId="66" fillId="24" borderId="0" xfId="0" applyNumberFormat="1" applyFont="1" applyFill="1" applyAlignment="1">
      <alignment horizontal="left"/>
    </xf>
    <xf numFmtId="172" fontId="66" fillId="24" borderId="0" xfId="0" applyNumberFormat="1" applyFont="1" applyFill="1" applyAlignment="1">
      <alignment horizontal="left" vertical="top"/>
    </xf>
    <xf numFmtId="0" fontId="67" fillId="24" borderId="0" xfId="0" applyFont="1" applyFill="1" applyAlignment="1">
      <alignment horizontal="right" vertical="center"/>
    </xf>
    <xf numFmtId="0" fontId="68" fillId="24" borderId="0" xfId="0" applyFont="1" applyFill="1" applyAlignment="1">
      <alignment horizontal="center" vertical="center"/>
    </xf>
    <xf numFmtId="0" fontId="35" fillId="24" borderId="0" xfId="0" applyFont="1" applyFill="1" applyAlignment="1">
      <alignment vertical="center"/>
    </xf>
    <xf numFmtId="0" fontId="68" fillId="24" borderId="0" xfId="0" applyFont="1" applyFill="1" applyAlignment="1">
      <alignment horizontal="left" vertical="center"/>
    </xf>
    <xf numFmtId="169" fontId="68" fillId="24" borderId="0" xfId="61" applyNumberFormat="1" applyFont="1" applyFill="1" applyBorder="1" applyAlignment="1">
      <alignment vertical="center"/>
    </xf>
    <xf numFmtId="169" fontId="68" fillId="24" borderId="0" xfId="61" applyNumberFormat="1" applyFont="1" applyFill="1" applyBorder="1" applyAlignment="1">
      <alignment vertical="center" wrapText="1"/>
    </xf>
    <xf numFmtId="49" fontId="68" fillId="24" borderId="0" xfId="0" applyNumberFormat="1" applyFont="1" applyFill="1" applyAlignment="1">
      <alignment vertical="center" wrapText="1"/>
    </xf>
    <xf numFmtId="2" fontId="68" fillId="24" borderId="0" xfId="0" applyNumberFormat="1" applyFont="1" applyFill="1" applyAlignment="1">
      <alignment vertical="center" wrapText="1"/>
    </xf>
    <xf numFmtId="0" fontId="68" fillId="24" borderId="0" xfId="0" applyFont="1" applyFill="1" applyAlignment="1">
      <alignment vertical="center"/>
    </xf>
    <xf numFmtId="2" fontId="90" fillId="24" borderId="0" xfId="0" applyNumberFormat="1" applyFont="1" applyFill="1" applyAlignment="1">
      <alignment vertical="center" wrapText="1"/>
    </xf>
    <xf numFmtId="2" fontId="48" fillId="24" borderId="0" xfId="0" applyNumberFormat="1" applyFont="1" applyFill="1" applyAlignment="1">
      <alignment horizontal="center" vertical="center" wrapText="1"/>
    </xf>
    <xf numFmtId="0" fontId="68" fillId="24" borderId="0" xfId="0" applyFont="1" applyFill="1" applyAlignment="1">
      <alignment vertical="top"/>
    </xf>
    <xf numFmtId="2" fontId="92" fillId="24" borderId="0" xfId="0" applyNumberFormat="1" applyFont="1" applyFill="1" applyAlignment="1">
      <alignment vertical="center" wrapText="1"/>
    </xf>
    <xf numFmtId="0" fontId="50" fillId="24" borderId="0" xfId="0" applyFont="1" applyFill="1" applyAlignment="1">
      <alignment horizontal="left" vertical="center" wrapText="1"/>
    </xf>
    <xf numFmtId="0" fontId="94" fillId="24" borderId="0" xfId="0" applyFont="1" applyFill="1" applyAlignment="1">
      <alignment horizontal="center" vertical="center"/>
    </xf>
    <xf numFmtId="0" fontId="72" fillId="32" borderId="11" xfId="77" applyFont="1" applyFill="1" applyBorder="1" applyAlignment="1">
      <alignment horizontal="center" vertical="center" wrapText="1"/>
    </xf>
    <xf numFmtId="169" fontId="50" fillId="24" borderId="11" xfId="61" applyNumberFormat="1" applyFont="1" applyFill="1" applyBorder="1" applyAlignment="1">
      <alignment horizontal="justify" vertical="center" wrapText="1"/>
    </xf>
    <xf numFmtId="9" fontId="43" fillId="31" borderId="11" xfId="79" applyFont="1" applyFill="1" applyBorder="1" applyAlignment="1">
      <alignment horizontal="center" vertical="center"/>
    </xf>
    <xf numFmtId="0" fontId="45" fillId="38" borderId="11" xfId="0" applyFont="1" applyFill="1" applyBorder="1" applyAlignment="1">
      <alignment horizontal="center" vertical="center"/>
    </xf>
    <xf numFmtId="0" fontId="45" fillId="38" borderId="11" xfId="0" applyFont="1" applyFill="1" applyBorder="1" applyAlignment="1">
      <alignment horizontal="left" vertical="center"/>
    </xf>
    <xf numFmtId="2" fontId="45" fillId="38" borderId="11" xfId="0" applyNumberFormat="1" applyFont="1" applyFill="1" applyBorder="1" applyAlignment="1">
      <alignment horizontal="center" vertical="center" wrapText="1"/>
    </xf>
    <xf numFmtId="2" fontId="45" fillId="38" borderId="11" xfId="0" applyNumberFormat="1" applyFont="1" applyFill="1" applyBorder="1" applyAlignment="1">
      <alignment vertical="center" wrapText="1"/>
    </xf>
    <xf numFmtId="169" fontId="35" fillId="0" borderId="11" xfId="61" applyNumberFormat="1" applyFont="1" applyBorder="1" applyAlignment="1">
      <alignment horizontal="center" vertical="center" wrapText="1"/>
    </xf>
    <xf numFmtId="175" fontId="35" fillId="0" borderId="11" xfId="62" applyNumberFormat="1" applyFont="1" applyBorder="1" applyAlignment="1">
      <alignment horizontal="center" vertical="center" wrapText="1"/>
    </xf>
    <xf numFmtId="0" fontId="93" fillId="34" borderId="11" xfId="0" applyFont="1" applyFill="1" applyBorder="1" applyAlignment="1">
      <alignment horizontal="right" vertical="center"/>
    </xf>
    <xf numFmtId="0" fontId="36" fillId="34" borderId="11" xfId="0" applyFont="1" applyFill="1" applyBorder="1" applyAlignment="1">
      <alignment horizontal="right" vertical="center"/>
    </xf>
    <xf numFmtId="169" fontId="36" fillId="34" borderId="11" xfId="61" applyNumberFormat="1" applyFont="1" applyFill="1" applyBorder="1" applyAlignment="1">
      <alignment vertical="top" wrapText="1"/>
    </xf>
    <xf numFmtId="169" fontId="36" fillId="34" borderId="11" xfId="61" applyNumberFormat="1" applyFont="1" applyFill="1" applyBorder="1" applyAlignment="1">
      <alignment horizontal="center" vertical="top" wrapText="1"/>
    </xf>
    <xf numFmtId="9" fontId="35" fillId="34" borderId="11" xfId="0" applyNumberFormat="1" applyFont="1" applyFill="1" applyBorder="1" applyAlignment="1">
      <alignment horizontal="center" vertical="center" wrapText="1"/>
    </xf>
    <xf numFmtId="169" fontId="36" fillId="34" borderId="11" xfId="61" applyNumberFormat="1" applyFont="1" applyFill="1" applyBorder="1" applyAlignment="1">
      <alignment horizontal="left" vertical="top" wrapText="1"/>
    </xf>
    <xf numFmtId="169" fontId="36" fillId="34" borderId="11" xfId="61" applyNumberFormat="1" applyFont="1" applyFill="1" applyBorder="1" applyAlignment="1">
      <alignment horizontal="center" vertical="center" wrapText="1"/>
    </xf>
    <xf numFmtId="175" fontId="35" fillId="34" borderId="11" xfId="0" applyNumberFormat="1" applyFont="1" applyFill="1" applyBorder="1" applyAlignment="1">
      <alignment horizontal="center" vertical="center" wrapText="1"/>
    </xf>
    <xf numFmtId="0" fontId="93" fillId="37" borderId="11" xfId="0" applyFont="1" applyFill="1" applyBorder="1" applyAlignment="1">
      <alignment horizontal="right" vertical="center"/>
    </xf>
    <xf numFmtId="0" fontId="36" fillId="37" borderId="11" xfId="0" applyFont="1" applyFill="1" applyBorder="1" applyAlignment="1">
      <alignment horizontal="right" vertical="center"/>
    </xf>
    <xf numFmtId="169" fontId="36" fillId="37" borderId="11" xfId="61" applyNumberFormat="1" applyFont="1" applyFill="1" applyBorder="1" applyAlignment="1">
      <alignment horizontal="left" vertical="top" wrapText="1"/>
    </xf>
    <xf numFmtId="169" fontId="36" fillId="37" borderId="11" xfId="61" applyNumberFormat="1" applyFont="1" applyFill="1" applyBorder="1" applyAlignment="1">
      <alignment horizontal="center" vertical="center" wrapText="1"/>
    </xf>
    <xf numFmtId="2" fontId="35" fillId="37" borderId="11" xfId="0" applyNumberFormat="1" applyFont="1" applyFill="1" applyBorder="1" applyAlignment="1">
      <alignment horizontal="center" vertical="center" wrapText="1"/>
    </xf>
    <xf numFmtId="169" fontId="36" fillId="31" borderId="11" xfId="78" applyNumberFormat="1" applyFont="1" applyFill="1" applyBorder="1" applyAlignment="1">
      <alignment horizontal="center" vertical="center" wrapText="1"/>
    </xf>
    <xf numFmtId="2" fontId="47" fillId="31" borderId="11" xfId="0" applyNumberFormat="1" applyFont="1" applyFill="1" applyBorder="1" applyAlignment="1">
      <alignment horizontal="center" vertical="center" wrapText="1"/>
    </xf>
    <xf numFmtId="169" fontId="35" fillId="0" borderId="11" xfId="78" applyNumberFormat="1" applyFont="1" applyBorder="1" applyAlignment="1">
      <alignment vertical="center" wrapText="1"/>
    </xf>
    <xf numFmtId="169" fontId="35" fillId="24" borderId="11" xfId="78" applyNumberFormat="1" applyFont="1" applyFill="1" applyBorder="1" applyAlignment="1">
      <alignment vertical="center"/>
    </xf>
    <xf numFmtId="169" fontId="35" fillId="37" borderId="11" xfId="78" applyNumberFormat="1" applyFont="1" applyFill="1" applyBorder="1" applyAlignment="1">
      <alignment vertical="center" wrapText="1"/>
    </xf>
    <xf numFmtId="169" fontId="35" fillId="37" borderId="11" xfId="61" applyNumberFormat="1" applyFont="1" applyFill="1" applyBorder="1" applyAlignment="1">
      <alignment vertical="center" wrapText="1"/>
    </xf>
    <xf numFmtId="169" fontId="35" fillId="37" borderId="11" xfId="78" applyNumberFormat="1" applyFont="1" applyFill="1" applyBorder="1" applyAlignment="1">
      <alignment vertical="center"/>
    </xf>
    <xf numFmtId="169" fontId="35" fillId="37" borderId="11" xfId="61" applyNumberFormat="1" applyFont="1" applyFill="1" applyBorder="1" applyAlignment="1">
      <alignment vertical="center"/>
    </xf>
    <xf numFmtId="2" fontId="35" fillId="24" borderId="11" xfId="0" applyNumberFormat="1" applyFont="1" applyFill="1" applyBorder="1" applyAlignment="1">
      <alignment vertical="center"/>
    </xf>
    <xf numFmtId="169" fontId="35" fillId="28" borderId="11" xfId="78" applyNumberFormat="1" applyFont="1" applyFill="1" applyBorder="1" applyAlignment="1">
      <alignment vertical="center" wrapText="1"/>
    </xf>
    <xf numFmtId="2" fontId="42" fillId="29" borderId="11" xfId="0" applyNumberFormat="1" applyFont="1" applyFill="1" applyBorder="1" applyAlignment="1">
      <alignment horizontal="center" vertical="center" wrapText="1"/>
    </xf>
    <xf numFmtId="0" fontId="42" fillId="29" borderId="11" xfId="0" applyFont="1" applyFill="1" applyBorder="1" applyAlignment="1">
      <alignment horizontal="center" vertical="center"/>
    </xf>
    <xf numFmtId="2" fontId="42" fillId="29" borderId="11" xfId="0" applyNumberFormat="1" applyFont="1" applyFill="1" applyBorder="1" applyAlignment="1">
      <alignment vertical="center" wrapText="1"/>
    </xf>
    <xf numFmtId="169" fontId="35" fillId="0" borderId="11" xfId="78" applyNumberFormat="1" applyFont="1" applyBorder="1" applyAlignment="1">
      <alignment horizontal="center" vertical="center" wrapText="1"/>
    </xf>
    <xf numFmtId="169" fontId="35" fillId="0" borderId="11" xfId="61" applyNumberFormat="1" applyFont="1" applyBorder="1" applyAlignment="1">
      <alignment vertical="center" wrapText="1"/>
    </xf>
    <xf numFmtId="0" fontId="79" fillId="0" borderId="10" xfId="0" applyFont="1" applyBorder="1"/>
    <xf numFmtId="0" fontId="81" fillId="0" borderId="0" xfId="0" applyFont="1"/>
    <xf numFmtId="0" fontId="79" fillId="0" borderId="12" xfId="0" applyFont="1" applyBorder="1"/>
    <xf numFmtId="0" fontId="86" fillId="0" borderId="0" xfId="0" applyFont="1"/>
    <xf numFmtId="0" fontId="57" fillId="0" borderId="0" xfId="0" applyFont="1"/>
    <xf numFmtId="175" fontId="57" fillId="0" borderId="0" xfId="0" applyNumberFormat="1" applyFont="1"/>
    <xf numFmtId="0" fontId="86" fillId="0" borderId="0" xfId="0" applyFont="1" applyAlignment="1">
      <alignment vertical="center"/>
    </xf>
    <xf numFmtId="0" fontId="87" fillId="0" borderId="10" xfId="0" applyFont="1" applyBorder="1"/>
    <xf numFmtId="0" fontId="57" fillId="0" borderId="0" xfId="0" applyFont="1" applyAlignment="1">
      <alignment horizontal="center"/>
    </xf>
    <xf numFmtId="0" fontId="81" fillId="0" borderId="0" xfId="0" applyFont="1" applyAlignment="1">
      <alignment vertical="top"/>
    </xf>
    <xf numFmtId="0" fontId="35" fillId="0" borderId="16" xfId="0" applyFont="1" applyBorder="1"/>
    <xf numFmtId="43" fontId="35" fillId="0" borderId="0" xfId="0" applyNumberFormat="1" applyFont="1"/>
    <xf numFmtId="0" fontId="69" fillId="24" borderId="61" xfId="41" applyFont="1" applyFill="1" applyBorder="1" applyAlignment="1">
      <alignment horizontal="left" vertical="center"/>
    </xf>
    <xf numFmtId="0" fontId="69" fillId="24" borderId="17" xfId="41" applyFont="1" applyFill="1" applyBorder="1" applyAlignment="1">
      <alignment horizontal="left" vertical="center"/>
    </xf>
    <xf numFmtId="0" fontId="69" fillId="24" borderId="64" xfId="41" applyFont="1" applyFill="1" applyBorder="1" applyAlignment="1">
      <alignment horizontal="left" vertical="center"/>
    </xf>
    <xf numFmtId="0" fontId="69" fillId="24" borderId="65" xfId="41" applyFont="1" applyFill="1" applyBorder="1" applyAlignment="1">
      <alignment horizontal="left" vertical="center"/>
    </xf>
    <xf numFmtId="177" fontId="70" fillId="32" borderId="57" xfId="38" applyNumberFormat="1" applyFont="1" applyFill="1" applyBorder="1" applyAlignment="1">
      <alignment horizontal="center" vertical="center"/>
    </xf>
    <xf numFmtId="177" fontId="70" fillId="32" borderId="46" xfId="38" applyNumberFormat="1" applyFont="1" applyFill="1" applyBorder="1" applyAlignment="1">
      <alignment horizontal="center" vertical="center"/>
    </xf>
    <xf numFmtId="177" fontId="70" fillId="32" borderId="58" xfId="38" applyNumberFormat="1" applyFont="1" applyFill="1" applyBorder="1" applyAlignment="1">
      <alignment horizontal="center" vertical="center"/>
    </xf>
    <xf numFmtId="14" fontId="66" fillId="24" borderId="0" xfId="0" applyNumberFormat="1" applyFont="1" applyFill="1" applyAlignment="1">
      <alignment horizontal="center" vertical="center"/>
    </xf>
    <xf numFmtId="0" fontId="65" fillId="24" borderId="0" xfId="92" applyFont="1" applyFill="1" applyBorder="1" applyAlignment="1">
      <alignment horizontal="center"/>
    </xf>
    <xf numFmtId="0" fontId="69" fillId="24" borderId="11" xfId="41" applyFont="1" applyFill="1" applyBorder="1" applyAlignment="1">
      <alignment horizontal="left" vertical="center"/>
    </xf>
    <xf numFmtId="0" fontId="69" fillId="24" borderId="70" xfId="41" applyFont="1" applyFill="1" applyBorder="1" applyAlignment="1">
      <alignment horizontal="left" vertical="center"/>
    </xf>
    <xf numFmtId="0" fontId="69" fillId="24" borderId="22" xfId="41" applyFont="1" applyFill="1" applyBorder="1" applyAlignment="1">
      <alignment horizontal="left" vertical="center"/>
    </xf>
    <xf numFmtId="0" fontId="69" fillId="24" borderId="56" xfId="41" applyFont="1" applyFill="1" applyBorder="1" applyAlignment="1">
      <alignment horizontal="center" vertical="center"/>
    </xf>
    <xf numFmtId="0" fontId="69" fillId="24" borderId="39" xfId="41" applyFont="1" applyFill="1" applyBorder="1" applyAlignment="1">
      <alignment horizontal="center" vertical="center"/>
    </xf>
    <xf numFmtId="0" fontId="69" fillId="24" borderId="48" xfId="41" applyFont="1" applyFill="1" applyBorder="1" applyAlignment="1">
      <alignment horizontal="center" vertical="center"/>
    </xf>
    <xf numFmtId="0" fontId="57" fillId="0" borderId="10" xfId="0" applyFont="1" applyBorder="1" applyAlignment="1">
      <alignment horizontal="left" indent="3"/>
    </xf>
    <xf numFmtId="0" fontId="57" fillId="0" borderId="0" xfId="0" applyFont="1" applyAlignment="1">
      <alignment horizontal="left" indent="3"/>
    </xf>
    <xf numFmtId="0" fontId="86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78" fillId="39" borderId="43" xfId="0" applyFont="1" applyFill="1" applyBorder="1" applyAlignment="1">
      <alignment horizontal="center" vertical="center"/>
    </xf>
    <xf numFmtId="0" fontId="71" fillId="39" borderId="44" xfId="0" applyFont="1" applyFill="1" applyBorder="1" applyAlignment="1">
      <alignment horizontal="center" vertical="center"/>
    </xf>
    <xf numFmtId="0" fontId="71" fillId="39" borderId="45" xfId="0" applyFont="1" applyFill="1" applyBorder="1" applyAlignment="1">
      <alignment horizontal="center" vertical="center"/>
    </xf>
    <xf numFmtId="0" fontId="71" fillId="39" borderId="10" xfId="0" applyFont="1" applyFill="1" applyBorder="1" applyAlignment="1">
      <alignment horizontal="center" vertical="center"/>
    </xf>
    <xf numFmtId="0" fontId="71" fillId="39" borderId="0" xfId="0" applyFont="1" applyFill="1" applyAlignment="1">
      <alignment horizontal="center" vertical="center"/>
    </xf>
    <xf numFmtId="0" fontId="71" fillId="39" borderId="12" xfId="0" applyFont="1" applyFill="1" applyBorder="1" applyAlignment="1">
      <alignment horizontal="center" vertical="center"/>
    </xf>
    <xf numFmtId="0" fontId="71" fillId="39" borderId="16" xfId="0" applyFont="1" applyFill="1" applyBorder="1" applyAlignment="1">
      <alignment horizontal="center" vertical="center"/>
    </xf>
    <xf numFmtId="0" fontId="71" fillId="39" borderId="15" xfId="0" applyFont="1" applyFill="1" applyBorder="1" applyAlignment="1">
      <alignment horizontal="center" vertical="center"/>
    </xf>
    <xf numFmtId="0" fontId="71" fillId="39" borderId="34" xfId="0" applyFont="1" applyFill="1" applyBorder="1" applyAlignment="1">
      <alignment horizontal="center" vertical="center"/>
    </xf>
    <xf numFmtId="0" fontId="80" fillId="0" borderId="21" xfId="0" applyFont="1" applyBorder="1" applyAlignment="1">
      <alignment horizontal="center"/>
    </xf>
    <xf numFmtId="0" fontId="82" fillId="0" borderId="21" xfId="0" applyFont="1" applyBorder="1" applyAlignment="1">
      <alignment horizontal="center"/>
    </xf>
    <xf numFmtId="0" fontId="83" fillId="0" borderId="21" xfId="0" applyFont="1" applyBorder="1" applyAlignment="1">
      <alignment horizontal="center"/>
    </xf>
    <xf numFmtId="0" fontId="84" fillId="0" borderId="21" xfId="0" applyFont="1" applyBorder="1" applyAlignment="1">
      <alignment horizontal="center"/>
    </xf>
    <xf numFmtId="0" fontId="81" fillId="0" borderId="21" xfId="0" applyFont="1" applyBorder="1" applyAlignment="1">
      <alignment horizontal="center"/>
    </xf>
    <xf numFmtId="0" fontId="85" fillId="0" borderId="21" xfId="0" applyFont="1" applyBorder="1" applyAlignment="1">
      <alignment horizontal="center"/>
    </xf>
    <xf numFmtId="167" fontId="57" fillId="0" borderId="0" xfId="63" applyFont="1" applyBorder="1" applyAlignment="1"/>
    <xf numFmtId="2" fontId="48" fillId="24" borderId="11" xfId="0" applyNumberFormat="1" applyFont="1" applyFill="1" applyBorder="1" applyAlignment="1">
      <alignment horizontal="center" vertical="center" wrapText="1"/>
    </xf>
    <xf numFmtId="2" fontId="43" fillId="31" borderId="11" xfId="0" applyNumberFormat="1" applyFont="1" applyFill="1" applyBorder="1" applyAlignment="1">
      <alignment horizontal="center" vertical="center" wrapText="1"/>
    </xf>
    <xf numFmtId="0" fontId="65" fillId="24" borderId="0" xfId="92" applyFont="1" applyFill="1" applyBorder="1" applyAlignment="1">
      <alignment horizontal="center" vertical="center" wrapText="1"/>
    </xf>
    <xf numFmtId="0" fontId="75" fillId="29" borderId="11" xfId="0" applyFont="1" applyFill="1" applyBorder="1" applyAlignment="1">
      <alignment horizontal="center" vertical="center" wrapText="1"/>
    </xf>
    <xf numFmtId="0" fontId="72" fillId="32" borderId="11" xfId="77" applyFont="1" applyFill="1" applyBorder="1" applyAlignment="1">
      <alignment horizontal="center" vertical="center" wrapText="1"/>
    </xf>
    <xf numFmtId="2" fontId="71" fillId="30" borderId="43" xfId="0" applyNumberFormat="1" applyFont="1" applyFill="1" applyBorder="1" applyAlignment="1">
      <alignment horizontal="center" vertical="center"/>
    </xf>
    <xf numFmtId="2" fontId="71" fillId="30" borderId="44" xfId="0" applyNumberFormat="1" applyFont="1" applyFill="1" applyBorder="1" applyAlignment="1">
      <alignment horizontal="center" vertical="center"/>
    </xf>
    <xf numFmtId="2" fontId="71" fillId="30" borderId="45" xfId="0" applyNumberFormat="1" applyFont="1" applyFill="1" applyBorder="1" applyAlignment="1">
      <alignment horizontal="center" vertical="center"/>
    </xf>
    <xf numFmtId="2" fontId="71" fillId="30" borderId="16" xfId="0" applyNumberFormat="1" applyFont="1" applyFill="1" applyBorder="1" applyAlignment="1">
      <alignment horizontal="center" vertical="center"/>
    </xf>
    <xf numFmtId="2" fontId="71" fillId="30" borderId="15" xfId="0" applyNumberFormat="1" applyFont="1" applyFill="1" applyBorder="1" applyAlignment="1">
      <alignment horizontal="center" vertical="center"/>
    </xf>
    <xf numFmtId="2" fontId="71" fillId="30" borderId="34" xfId="0" applyNumberFormat="1" applyFont="1" applyFill="1" applyBorder="1" applyAlignment="1">
      <alignment horizontal="center" vertical="center"/>
    </xf>
    <xf numFmtId="0" fontId="81" fillId="24" borderId="11" xfId="92" applyFont="1" applyFill="1" applyBorder="1" applyAlignment="1">
      <alignment horizontal="center" vertical="center"/>
    </xf>
    <xf numFmtId="172" fontId="66" fillId="24" borderId="0" xfId="0" applyNumberFormat="1" applyFont="1" applyFill="1" applyAlignment="1">
      <alignment horizontal="left" vertical="top" wrapText="1"/>
    </xf>
    <xf numFmtId="2" fontId="73" fillId="0" borderId="11" xfId="0" applyNumberFormat="1" applyFont="1" applyBorder="1" applyAlignment="1">
      <alignment horizontal="justify" vertical="center" wrapText="1"/>
    </xf>
    <xf numFmtId="0" fontId="88" fillId="24" borderId="11" xfId="92" applyFont="1" applyFill="1" applyBorder="1" applyAlignment="1">
      <alignment horizontal="center" vertical="center" wrapText="1"/>
    </xf>
    <xf numFmtId="2" fontId="74" fillId="31" borderId="11" xfId="0" applyNumberFormat="1" applyFont="1" applyFill="1" applyBorder="1" applyAlignment="1">
      <alignment horizontal="center" vertical="center" wrapText="1"/>
    </xf>
    <xf numFmtId="0" fontId="74" fillId="25" borderId="11" xfId="0" applyFont="1" applyFill="1" applyBorder="1" applyAlignment="1">
      <alignment horizontal="center" vertical="center" wrapText="1"/>
    </xf>
    <xf numFmtId="2" fontId="47" fillId="31" borderId="11" xfId="0" applyNumberFormat="1" applyFont="1" applyFill="1" applyBorder="1" applyAlignment="1">
      <alignment horizontal="center" vertical="center" wrapText="1"/>
    </xf>
    <xf numFmtId="2" fontId="76" fillId="24" borderId="11" xfId="0" applyNumberFormat="1" applyFont="1" applyFill="1" applyBorder="1" applyAlignment="1">
      <alignment horizontal="center" vertical="center" wrapText="1"/>
    </xf>
    <xf numFmtId="0" fontId="77" fillId="29" borderId="11" xfId="0" applyFont="1" applyFill="1" applyBorder="1" applyAlignment="1">
      <alignment horizontal="center" vertical="center"/>
    </xf>
    <xf numFmtId="0" fontId="36" fillId="37" borderId="11" xfId="0" applyFont="1" applyFill="1" applyBorder="1" applyAlignment="1">
      <alignment horizontal="right" vertical="center"/>
    </xf>
    <xf numFmtId="0" fontId="42" fillId="29" borderId="11" xfId="0" applyFont="1" applyFill="1" applyBorder="1" applyAlignment="1">
      <alignment horizontal="left" vertical="center"/>
    </xf>
    <xf numFmtId="0" fontId="55" fillId="0" borderId="11" xfId="0" applyFont="1" applyBorder="1" applyAlignment="1">
      <alignment horizontal="left" vertical="center" wrapText="1"/>
    </xf>
    <xf numFmtId="0" fontId="55" fillId="0" borderId="11" xfId="0" applyFont="1" applyBorder="1" applyAlignment="1">
      <alignment horizontal="left" wrapText="1"/>
    </xf>
    <xf numFmtId="0" fontId="36" fillId="34" borderId="11" xfId="0" applyFont="1" applyFill="1" applyBorder="1" applyAlignment="1">
      <alignment horizontal="right" vertical="center"/>
    </xf>
    <xf numFmtId="2" fontId="57" fillId="0" borderId="10" xfId="0" applyNumberFormat="1" applyFont="1" applyBorder="1" applyAlignment="1">
      <alignment horizontal="left" vertical="top" wrapText="1"/>
    </xf>
    <xf numFmtId="2" fontId="57" fillId="0" borderId="0" xfId="0" applyNumberFormat="1" applyFont="1" applyAlignment="1">
      <alignment horizontal="left" vertical="top" wrapText="1"/>
    </xf>
    <xf numFmtId="2" fontId="57" fillId="0" borderId="12" xfId="0" applyNumberFormat="1" applyFont="1" applyBorder="1" applyAlignment="1">
      <alignment horizontal="left" vertical="top" wrapText="1"/>
    </xf>
    <xf numFmtId="2" fontId="57" fillId="0" borderId="29" xfId="0" applyNumberFormat="1" applyFont="1" applyBorder="1" applyAlignment="1">
      <alignment horizontal="left" vertical="top" wrapText="1"/>
    </xf>
    <xf numFmtId="2" fontId="57" fillId="0" borderId="21" xfId="0" applyNumberFormat="1" applyFont="1" applyBorder="1" applyAlignment="1">
      <alignment horizontal="left" vertical="top" wrapText="1"/>
    </xf>
    <xf numFmtId="2" fontId="57" fillId="0" borderId="42" xfId="0" applyNumberFormat="1" applyFont="1" applyBorder="1" applyAlignment="1">
      <alignment horizontal="left" vertical="top" wrapText="1"/>
    </xf>
    <xf numFmtId="0" fontId="62" fillId="26" borderId="28" xfId="0" applyFont="1" applyFill="1" applyBorder="1" applyAlignment="1">
      <alignment horizontal="center" vertical="center"/>
    </xf>
    <xf numFmtId="0" fontId="62" fillId="26" borderId="14" xfId="0" applyFont="1" applyFill="1" applyBorder="1" applyAlignment="1">
      <alignment horizontal="center" vertical="center"/>
    </xf>
    <xf numFmtId="0" fontId="62" fillId="26" borderId="19" xfId="0" applyFont="1" applyFill="1" applyBorder="1" applyAlignment="1">
      <alignment horizontal="center" vertical="center"/>
    </xf>
    <xf numFmtId="0" fontId="62" fillId="26" borderId="77" xfId="0" applyFont="1" applyFill="1" applyBorder="1" applyAlignment="1">
      <alignment horizontal="center" vertical="center"/>
    </xf>
    <xf numFmtId="0" fontId="97" fillId="24" borderId="18" xfId="92" applyFont="1" applyFill="1" applyBorder="1" applyAlignment="1">
      <alignment horizontal="center"/>
    </xf>
    <xf numFmtId="0" fontId="97" fillId="24" borderId="19" xfId="92" applyFont="1" applyFill="1" applyBorder="1" applyAlignment="1">
      <alignment horizontal="center"/>
    </xf>
    <xf numFmtId="0" fontId="97" fillId="24" borderId="20" xfId="92" applyFont="1" applyFill="1" applyBorder="1" applyAlignment="1">
      <alignment horizontal="center"/>
    </xf>
  </cellXfs>
  <cellStyles count="1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alculation 2" xfId="108" xr:uid="{96CCCEB1-3F92-48C1-B888-8E18DE88718D}"/>
    <cellStyle name="Check Cell" xfId="27" builtinId="23" customBuiltin="1"/>
    <cellStyle name="Comma" xfId="63" builtinId="3"/>
    <cellStyle name="Comma 2" xfId="46" xr:uid="{00000000-0005-0000-0000-00001C000000}"/>
    <cellStyle name="Comma 2 2" xfId="48" xr:uid="{00000000-0005-0000-0000-00001D000000}"/>
    <cellStyle name="Comma 3" xfId="105" xr:uid="{B77ABCAD-718E-4CFA-BDE4-30A77DC9C0AC}"/>
    <cellStyle name="Currency" xfId="61" builtinId="4"/>
    <cellStyle name="Currency 2" xfId="50" xr:uid="{00000000-0005-0000-0000-00001F000000}"/>
    <cellStyle name="Currency 3" xfId="75" xr:uid="{00000000-0005-0000-0000-000020000000}"/>
    <cellStyle name="Currency 3 2" xfId="128" xr:uid="{2E610407-C5EF-47F2-8364-5748D5A0C4C1}"/>
    <cellStyle name="Currency 4" xfId="78" xr:uid="{00000000-0005-0000-0000-000021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92" builtinId="8"/>
    <cellStyle name="Input" xfId="34" builtinId="20" customBuiltin="1"/>
    <cellStyle name="Input 2" xfId="84" xr:uid="{00000000-0005-0000-0000-00002A000000}"/>
    <cellStyle name="Input 2 2" xfId="100" xr:uid="{1873FA0A-06FE-4EC8-B083-D35681585B63}"/>
    <cellStyle name="Input 3" xfId="91" xr:uid="{00000000-0005-0000-0000-00002B000000}"/>
    <cellStyle name="Linked Cell" xfId="35" builtinId="24" customBuiltin="1"/>
    <cellStyle name="Neutral" xfId="36" builtinId="28" customBuiltin="1"/>
    <cellStyle name="Normal" xfId="0" builtinId="0"/>
    <cellStyle name="Normal 10" xfId="69" xr:uid="{00000000-0005-0000-0000-00002F000000}"/>
    <cellStyle name="Normal 10 2" xfId="123" xr:uid="{EBB06BC5-FB0A-4A27-99E5-E84C2EFEE477}"/>
    <cellStyle name="Normal 11" xfId="97" xr:uid="{00000000-0005-0000-0000-000030000000}"/>
    <cellStyle name="Normal 11 2" xfId="137" xr:uid="{C56B8D66-A6A9-4E73-B446-36566365D898}"/>
    <cellStyle name="Normal 12" xfId="96" xr:uid="{00000000-0005-0000-0000-000031000000}"/>
    <cellStyle name="Normal 12 2" xfId="136" xr:uid="{7AFF7B2D-9ACB-45B5-BC50-9EF88BF88C5F}"/>
    <cellStyle name="Normal 13" xfId="99" xr:uid="{00000000-0005-0000-0000-000032000000}"/>
    <cellStyle name="Normal 13 2" xfId="138" xr:uid="{04919603-0833-4D56-B115-0340F224C77B}"/>
    <cellStyle name="Normal 14" xfId="104" xr:uid="{BBF56C1E-7855-4513-B4AF-8BAEFC16D4CF}"/>
    <cellStyle name="Normal 14 2" xfId="139" xr:uid="{8583EE8E-3FA9-4A65-9789-D1CBF502C864}"/>
    <cellStyle name="Normal 15" xfId="106" xr:uid="{FED76DF0-178C-42FF-9B52-5B3FF5971E77}"/>
    <cellStyle name="Normal 16" xfId="107" xr:uid="{C6795037-E00A-4BCD-B2A0-CBD24F29026A}"/>
    <cellStyle name="Normal 17" xfId="140" xr:uid="{1DF46845-2E13-429E-A44D-0C0EBA924F83}"/>
    <cellStyle name="Normal 2" xfId="44" xr:uid="{00000000-0005-0000-0000-000033000000}"/>
    <cellStyle name="Normal 2 2" xfId="47" xr:uid="{00000000-0005-0000-0000-000034000000}"/>
    <cellStyle name="Normal 2 3" xfId="45" xr:uid="{00000000-0005-0000-0000-000035000000}"/>
    <cellStyle name="Normal 2 3 2" xfId="52" xr:uid="{00000000-0005-0000-0000-000036000000}"/>
    <cellStyle name="Normal 3" xfId="37" xr:uid="{00000000-0005-0000-0000-000037000000}"/>
    <cellStyle name="Normal 4" xfId="43" xr:uid="{00000000-0005-0000-0000-000038000000}"/>
    <cellStyle name="Normal 4 2" xfId="53" xr:uid="{00000000-0005-0000-0000-000039000000}"/>
    <cellStyle name="Normal 4 2 2" xfId="58" xr:uid="{00000000-0005-0000-0000-00003A000000}"/>
    <cellStyle name="Normal 4 2 2 2" xfId="116" xr:uid="{29686194-DE94-4B1B-B84D-A1D86F1F0E5B}"/>
    <cellStyle name="Normal 4 2 3" xfId="111" xr:uid="{6B0F5C59-1DD4-4157-94BD-17791804B113}"/>
    <cellStyle name="Normal 4 3" xfId="51" xr:uid="{00000000-0005-0000-0000-00003B000000}"/>
    <cellStyle name="Normal 4 3 2" xfId="57" xr:uid="{00000000-0005-0000-0000-00003C000000}"/>
    <cellStyle name="Normal 4 3 2 2" xfId="115" xr:uid="{725E4FCB-4BAB-426E-9D74-3B6776FA661B}"/>
    <cellStyle name="Normal 4 3 3" xfId="110" xr:uid="{F1D4C9BB-1A91-4A07-B09A-CE855F0941DA}"/>
    <cellStyle name="Normal 4 4" xfId="56" xr:uid="{00000000-0005-0000-0000-00003D000000}"/>
    <cellStyle name="Normal 4 4 2" xfId="114" xr:uid="{3A638CAB-7D96-4D37-A375-DC8603E69A75}"/>
    <cellStyle name="Normal 4 5" xfId="109" xr:uid="{A2798E31-63B5-4374-862C-8582566E2A85}"/>
    <cellStyle name="Normal 5" xfId="49" xr:uid="{00000000-0005-0000-0000-00003E000000}"/>
    <cellStyle name="Normal 6" xfId="55" xr:uid="{00000000-0005-0000-0000-00003F000000}"/>
    <cellStyle name="Normal 6 2" xfId="113" xr:uid="{5C0F9809-6352-4493-9601-B119495EA14A}"/>
    <cellStyle name="Normal 7" xfId="54" xr:uid="{00000000-0005-0000-0000-000040000000}"/>
    <cellStyle name="Normal 7 2" xfId="59" xr:uid="{00000000-0005-0000-0000-000041000000}"/>
    <cellStyle name="Normal 7 2 2" xfId="117" xr:uid="{62A1D5E2-E8F3-4F93-9725-05EEB63B369A}"/>
    <cellStyle name="Normal 7 3" xfId="112" xr:uid="{E866BB9A-8C55-4F80-BEB3-074EE063EF0D}"/>
    <cellStyle name="Normal 8" xfId="60" xr:uid="{00000000-0005-0000-0000-000042000000}"/>
    <cellStyle name="Normal 8 2" xfId="118" xr:uid="{0B0455BC-F411-4742-A967-E3E6DB4CE3BF}"/>
    <cellStyle name="Normal 9" xfId="65" xr:uid="{00000000-0005-0000-0000-000043000000}"/>
    <cellStyle name="Normal 9 2" xfId="119" xr:uid="{ED05115D-F5D0-445C-B068-D7EE4CB7FF8D}"/>
    <cellStyle name="Note" xfId="38" builtinId="10" customBuiltin="1"/>
    <cellStyle name="Note 10 2" xfId="71" xr:uid="{00000000-0005-0000-0000-000045000000}"/>
    <cellStyle name="Note 10 2 10 2 2 4 2 2 2 2 2 2 2 2 2 2" xfId="93" xr:uid="{00000000-0005-0000-0000-000046000000}"/>
    <cellStyle name="Note 10 2 10 2 2 4 2 2 2 2 2 2 2 2 2 2 2" xfId="103" xr:uid="{3E768BBF-5255-4F9C-BCA9-FD0CB21069EE}"/>
    <cellStyle name="Note 10 2 10 2 2 4 2 2 2 2 2 2 2 2 2 2 2 2 2 2 2 3 2" xfId="95" xr:uid="{00000000-0005-0000-0000-000047000000}"/>
    <cellStyle name="Note 10 2 10 2 2 4 2 2 2 2 2 2 2 2 2 2 3" xfId="98" xr:uid="{00000000-0005-0000-0000-000048000000}"/>
    <cellStyle name="Note 10 2 11 3 3" xfId="90" xr:uid="{00000000-0005-0000-0000-000049000000}"/>
    <cellStyle name="Note 10 2 11 3 3 2" xfId="135" xr:uid="{48CEBF0E-AC7C-4048-ABA7-9B0FF05003E2}"/>
    <cellStyle name="Note 10 2 2" xfId="82" xr:uid="{00000000-0005-0000-0000-00004A000000}"/>
    <cellStyle name="Note 10 2 2 2" xfId="131" xr:uid="{DF7A7750-78DA-4EAF-810F-365D3E8AED2D}"/>
    <cellStyle name="Note 17 2" xfId="72" xr:uid="{00000000-0005-0000-0000-00004B000000}"/>
    <cellStyle name="Note 17 2 2" xfId="125" xr:uid="{E88B9F14-34BF-47D4-B170-1EDC49687CF3}"/>
    <cellStyle name="Note 2" xfId="64" xr:uid="{00000000-0005-0000-0000-00004C000000}"/>
    <cellStyle name="Note 2 134" xfId="94" xr:uid="{00000000-0005-0000-0000-00004D000000}"/>
    <cellStyle name="Note 2 134 2" xfId="102" xr:uid="{BE52BE97-431A-4FC5-8FE3-D32E6DD06851}"/>
    <cellStyle name="Note 2 2" xfId="81" xr:uid="{00000000-0005-0000-0000-00004E000000}"/>
    <cellStyle name="Note 2 2 2" xfId="130" xr:uid="{8FDFD5BD-7AD0-44FF-840E-2CF315FF2639}"/>
    <cellStyle name="Note 2 24" xfId="70" xr:uid="{00000000-0005-0000-0000-00004F000000}"/>
    <cellStyle name="Note 2 24 2" xfId="124" xr:uid="{880377C9-3FCA-4832-9261-9C87DCD544D2}"/>
    <cellStyle name="Note 2 3" xfId="88" xr:uid="{00000000-0005-0000-0000-000050000000}"/>
    <cellStyle name="Note 2 3 2" xfId="134" xr:uid="{9F39F40C-DED0-457E-BA76-1071A83D7AB5}"/>
    <cellStyle name="Note 2 6 2 2" xfId="74" xr:uid="{00000000-0005-0000-0000-000051000000}"/>
    <cellStyle name="Note 2 6 2 2 2" xfId="127" xr:uid="{C8E4B7F7-C739-401E-AC57-E55369B5D4F8}"/>
    <cellStyle name="Note 24" xfId="68" xr:uid="{00000000-0005-0000-0000-000052000000}"/>
    <cellStyle name="Note 24 2" xfId="122" xr:uid="{E8AFE1F7-7525-4CD8-9EE9-0AEE512489AD}"/>
    <cellStyle name="Note 25" xfId="67" xr:uid="{00000000-0005-0000-0000-000053000000}"/>
    <cellStyle name="Note 25 2" xfId="121" xr:uid="{62FE235B-9EE0-42A0-ABE1-72708904BA12}"/>
    <cellStyle name="Note 28 2" xfId="66" xr:uid="{00000000-0005-0000-0000-000054000000}"/>
    <cellStyle name="Note 28 2 2" xfId="120" xr:uid="{AC077469-4C4A-4B52-B12D-B82FCBF29A23}"/>
    <cellStyle name="Note 3" xfId="80" xr:uid="{00000000-0005-0000-0000-000055000000}"/>
    <cellStyle name="Note 3 2" xfId="129" xr:uid="{2A2D2BC5-F712-44CB-ACC4-04A0A359EF19}"/>
    <cellStyle name="Note 33" xfId="73" xr:uid="{00000000-0005-0000-0000-000056000000}"/>
    <cellStyle name="Note 33 2" xfId="126" xr:uid="{407770AD-3CAE-4A83-8968-3B9694B485DA}"/>
    <cellStyle name="Note 4" xfId="87" xr:uid="{00000000-0005-0000-0000-000057000000}"/>
    <cellStyle name="Note 4 2" xfId="133" xr:uid="{539C426C-B240-4B39-B111-E07433D60F83}"/>
    <cellStyle name="Note 5" xfId="141" xr:uid="{6A1C7F01-4446-44CE-9686-62C103E084FF}"/>
    <cellStyle name="Output" xfId="39" builtinId="21" customBuiltin="1"/>
    <cellStyle name="Output 2" xfId="77" xr:uid="{00000000-0005-0000-0000-000059000000}"/>
    <cellStyle name="Output 2 2" xfId="85" xr:uid="{00000000-0005-0000-0000-00005A000000}"/>
    <cellStyle name="Output 2 2 2" xfId="89" xr:uid="{00000000-0005-0000-0000-00005B000000}"/>
    <cellStyle name="Output 3" xfId="83" xr:uid="{00000000-0005-0000-0000-00005C000000}"/>
    <cellStyle name="Output 3 2" xfId="132" xr:uid="{31BB53E1-F4C0-4F02-B67C-857D74A27C67}"/>
    <cellStyle name="Percent" xfId="62" builtinId="5"/>
    <cellStyle name="Percent 2" xfId="76" xr:uid="{00000000-0005-0000-0000-00005E000000}"/>
    <cellStyle name="Percent 2 2" xfId="101" xr:uid="{6417956D-E4C6-4D34-9B60-C6DC1D8AE86D}"/>
    <cellStyle name="Percent 3" xfId="79" xr:uid="{00000000-0005-0000-0000-00005F000000}"/>
    <cellStyle name="Title" xfId="40" builtinId="15" customBuiltin="1"/>
    <cellStyle name="Total" xfId="41" builtinId="25" customBuiltin="1"/>
    <cellStyle name="Total 2" xfId="86" xr:uid="{00000000-0005-0000-0000-000062000000}"/>
    <cellStyle name="Warning Text" xfId="42" builtinId="11" customBuiltin="1"/>
  </cellStyles>
  <dxfs count="11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numFmt numFmtId="14" formatCode="0.00%"/>
    </dxf>
    <dxf>
      <numFmt numFmtId="165" formatCode="_(* #,##0_);_(* \(#,##0\);_(* &quot;-&quot;_);_(@_)"/>
    </dxf>
    <dxf>
      <numFmt numFmtId="14" formatCode="0.00%"/>
    </dxf>
    <dxf>
      <numFmt numFmtId="165" formatCode="_(* #,##0_);_(* \(#,##0\);_(* &quot;-&quot;_);_(@_)"/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color theme="1"/>
      </font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b/>
        <i val="0"/>
        <sz val="12"/>
        <color theme="1"/>
        <name val="Times New Roman"/>
        <scheme val="major"/>
      </font>
      <border diagonalUp="0" diagonalDown="0">
        <left/>
        <right/>
        <top/>
        <bottom/>
        <vertical/>
        <horizontal/>
      </border>
    </dxf>
  </dxfs>
  <tableStyles count="3" defaultTableStyle="TableStyleMedium9" defaultPivotStyle="PivotStyleLight16">
    <tableStyle name="My Style" pivot="0" table="0" count="10" xr9:uid="{00000000-0011-0000-FFFF-FFFF00000000}">
      <tableStyleElement type="wholeTable" dxfId="10"/>
      <tableStyleElement type="headerRow" dxfId="9"/>
    </tableStyle>
    <tableStyle name="Slicer Style 1" pivot="0" table="0" count="1" xr9:uid="{00000000-0011-0000-FFFF-FFFF01000000}">
      <tableStyleElement type="wholeTable" dxfId="8"/>
    </tableStyle>
    <tableStyle name="SlicerStyleDark1 2" pivot="0" table="0" count="10" xr9:uid="{00000000-0011-0000-FFFF-FFFF02000000}">
      <tableStyleElement type="wholeTable" dxfId="7"/>
      <tableStyleElement type="headerRow" dxfId="6"/>
    </tableStyle>
  </tableStyles>
  <colors>
    <mruColors>
      <color rgb="FF996600"/>
      <color rgb="FFCC6600"/>
      <color rgb="FFD2CBB6"/>
      <color rgb="FFDDEBF7"/>
      <color rgb="FFC86866"/>
      <color rgb="FFEC6B0A"/>
      <color rgb="FFFFF2CC"/>
      <color rgb="FFACB9CA"/>
      <color rgb="FFE2EFDA"/>
      <color rgb="FFF2F2F2"/>
    </mruColors>
  </colors>
  <extLst>
    <ext xmlns:x14="http://schemas.microsoft.com/office/spreadsheetml/2009/9/main" uri="{46F421CA-312F-682f-3DD2-61675219B42D}">
      <x14:dxfs count="16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theme="4" tint="-0.249977111117893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theme="4" tint="0.59999389629810485"/>
            </left>
            <right style="thin">
              <color theme="4" tint="0.59999389629810485"/>
            </right>
            <top style="thin">
              <color theme="4" tint="0.59999389629810485"/>
            </top>
            <bottom style="thin">
              <color theme="4" tint="0.59999389629810485"/>
            </bottom>
            <vertical/>
            <horizontal/>
          </border>
        </dxf>
        <dxf>
          <font>
            <color theme="0"/>
          </font>
          <fill>
            <patternFill patternType="solid">
              <fgColor theme="4"/>
              <bgColor theme="4"/>
            </patternFill>
          </fill>
          <border>
            <left style="thin">
              <color theme="4"/>
            </left>
            <right style="thin">
              <color theme="4"/>
            </right>
            <top style="thin">
              <color theme="4"/>
            </top>
            <bottom style="thin">
              <color theme="4"/>
            </bottom>
            <vertical/>
            <horizontal/>
          </border>
        </dxf>
        <dxf>
          <font>
            <color rgb="FF959595"/>
          </font>
          <fill>
            <patternFill patternType="solid">
              <fgColor rgb="FFDFDFDF"/>
              <bgColor rgb="FFDFDFDF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C0C0C0"/>
              <bgColor rgb="FFC0C0C0"/>
            </patternFill>
          </fill>
          <border>
            <left style="thin">
              <color rgb="FFC0C0C0"/>
            </left>
            <right style="thin">
              <color rgb="FFC0C0C0"/>
            </right>
            <top style="thin">
              <color rgb="FFC0C0C0"/>
            </top>
            <bottom style="thin">
              <color rgb="FFC0C0C0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theme="4" tint="0.79998168889431442"/>
              <bgColor theme="4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My Style">
          <x14:slicerStyleElements>
            <x14:slicerStyleElement type="unselectedItemWithData" dxfId="15"/>
            <x14:slicerStyleElement type="unselectedItemWithNoData" dxfId="14"/>
            <x14:slicerStyleElement type="selectedItemWithData" dxfId="13"/>
            <x14:slicerStyleElement type="selectedItemWithNoData" dxfId="12"/>
            <x14:slicerStyleElement type="hoveredUnselectedItemWithData" dxfId="11"/>
            <x14:slicerStyleElement type="hoveredSelectedItemWithData" dxfId="10"/>
            <x14:slicerStyleElement type="hoveredUnselectedItemWithNoData" dxfId="9"/>
            <x14:slicerStyleElement type="hoveredSelectedItemWithNoData" dxfId="8"/>
          </x14:slicerStyleElements>
        </x14:slicerStyle>
        <x14:slicerStyle name="Slicer Style 1"/>
        <x14:slicerStyle name="SlicerStyleDark1 2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Percentages</a:t>
            </a:r>
          </a:p>
        </c:rich>
      </c:tx>
      <c:layout>
        <c:manualLayout>
          <c:xMode val="edge"/>
          <c:yMode val="edge"/>
          <c:x val="6.5359477124185479E-5"/>
          <c:y val="1.30379836501631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'Data for Dashboard'!$F$6</c:f>
              <c:strCache>
                <c:ptCount val="1"/>
                <c:pt idx="0">
                  <c:v>Percentage</c:v>
                </c:pt>
              </c:strCache>
            </c:strRef>
          </c:tx>
          <c:spPr>
            <a:ln w="22225" cap="rnd" cmpd="sng" algn="ctr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 for Dashboard'!$E$7:$E$11</c:f>
              <c:strCache>
                <c:ptCount val="5"/>
                <c:pt idx="0">
                  <c:v>Material Tax</c:v>
                </c:pt>
                <c:pt idx="1">
                  <c:v>Overhead &amp; Profit (Material)</c:v>
                </c:pt>
                <c:pt idx="2">
                  <c:v>Overhead &amp; Profit (Labor)</c:v>
                </c:pt>
                <c:pt idx="3">
                  <c:v>Bond Fee</c:v>
                </c:pt>
                <c:pt idx="4">
                  <c:v>OH &amp; P on subnotes</c:v>
                </c:pt>
              </c:strCache>
            </c:strRef>
          </c:cat>
          <c:val>
            <c:numRef>
              <c:f>'Data for Dashboard'!$F$7:$F$11</c:f>
              <c:numCache>
                <c:formatCode>0.0%</c:formatCode>
                <c:ptCount val="5"/>
                <c:pt idx="0">
                  <c:v>6.6780000000000006E-2</c:v>
                </c:pt>
                <c:pt idx="1">
                  <c:v>0.25</c:v>
                </c:pt>
                <c:pt idx="2">
                  <c:v>0.25</c:v>
                </c:pt>
                <c:pt idx="3">
                  <c:v>1.4999999999999998E-2</c:v>
                </c:pt>
                <c:pt idx="4" formatCode="0%">
                  <c:v>0.05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20-40A2-A2E3-3C03D796B42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dk1">
                  <a:lumMod val="35000"/>
                  <a:lumOff val="65000"/>
                  <a:alpha val="33000"/>
                </a:schemeClr>
              </a:solidFill>
              <a:round/>
            </a:ln>
            <a:effectLst/>
          </c:spPr>
        </c:dropLines>
        <c:smooth val="0"/>
        <c:axId val="1883904048"/>
        <c:axId val="1883904528"/>
      </c:lineChart>
      <c:catAx>
        <c:axId val="1883904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3904528"/>
        <c:crosses val="autoZero"/>
        <c:auto val="1"/>
        <c:lblAlgn val="ctr"/>
        <c:lblOffset val="100"/>
        <c:noMultiLvlLbl val="0"/>
      </c:catAx>
      <c:valAx>
        <c:axId val="1883904528"/>
        <c:scaling>
          <c:orientation val="minMax"/>
        </c:scaling>
        <c:delete val="0"/>
        <c:axPos val="l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3904048"/>
        <c:crosses val="autoZero"/>
        <c:crossBetween val="between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404632086493623E-2"/>
          <c:y val="0.12097897842288517"/>
          <c:w val="0.79383657791407203"/>
          <c:h val="0.81698759556804557"/>
        </c:manualLayout>
      </c:layout>
      <c:doughnutChart>
        <c:varyColors val="1"/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F63-4D56-83CB-08E381A43E1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37E-48BA-8C93-16BD3B98DB9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F37E-48BA-8C93-16BD3B98DB9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37E-48BA-8C93-16BD3B98DB9F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F37E-48BA-8C93-16BD3B98DB9F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F37E-48BA-8C93-16BD3B98DB9F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37E-48BA-8C93-16BD3B98DB9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'Data for Dashboard'!$B$4:$B$10</c:f>
              <c:strCache>
                <c:ptCount val="7"/>
                <c:pt idx="0">
                  <c:v>Type</c:v>
                </c:pt>
                <c:pt idx="1">
                  <c:v>Material</c:v>
                </c:pt>
                <c:pt idx="2">
                  <c:v>Labor</c:v>
                </c:pt>
                <c:pt idx="3">
                  <c:v>Material Tax</c:v>
                </c:pt>
                <c:pt idx="4">
                  <c:v>Overhead &amp; Profit (Material)</c:v>
                </c:pt>
                <c:pt idx="5">
                  <c:v>Overhead &amp; Profit (Labor)</c:v>
                </c:pt>
                <c:pt idx="6">
                  <c:v>Bond Fee</c:v>
                </c:pt>
              </c:strCache>
            </c:strRef>
          </c:cat>
          <c:val>
            <c:numRef>
              <c:f>'Data for Dashboard'!$D$4:$D$10</c:f>
              <c:numCache>
                <c:formatCode>0%</c:formatCode>
                <c:ptCount val="7"/>
                <c:pt idx="1">
                  <c:v>0.3486852169183447</c:v>
                </c:pt>
                <c:pt idx="2">
                  <c:v>0.4208639639544875</c:v>
                </c:pt>
                <c:pt idx="3">
                  <c:v>2.3285198785807058E-2</c:v>
                </c:pt>
                <c:pt idx="4">
                  <c:v>8.7171304229586175E-2</c:v>
                </c:pt>
                <c:pt idx="5">
                  <c:v>0.10521599098862187</c:v>
                </c:pt>
                <c:pt idx="6">
                  <c:v>1.4778325123152709E-2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37E-48BA-8C93-16BD3B98DB9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  <c:extLst>
          <c:ext xmlns:c15="http://schemas.microsoft.com/office/drawing/2012/chart" uri="{02D57815-91ED-43cb-92C2-25804820EDAC}">
            <c15:filteredPieSeries>
              <c15:ser>
                <c:idx val="0"/>
                <c:order val="0"/>
                <c:dPt>
                  <c:idx val="0"/>
                  <c:bubble3D val="0"/>
                  <c:spPr>
                    <a:solidFill>
                      <a:schemeClr val="accent1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F-1F63-4D56-83CB-08E381A43E15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1-1F63-4D56-83CB-08E381A43E15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3-1F63-4D56-83CB-08E381A43E15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5-1F63-4D56-83CB-08E381A43E15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7-1F63-4D56-83CB-08E381A43E15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9-1F63-4D56-83CB-08E381A43E15}"/>
                    </c:ext>
                  </c:extLst>
                </c:dPt>
                <c:dPt>
                  <c:idx val="6"/>
                  <c:bubble3D val="0"/>
                  <c:spPr>
                    <a:solidFill>
                      <a:schemeClr val="accent1">
                        <a:lumMod val="60000"/>
                      </a:schemeClr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B-1F63-4D56-83CB-08E381A43E15}"/>
                    </c:ext>
                  </c:extLst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'Data for Dashboard'!$B$4:$B$10</c15:sqref>
                        </c15:formulaRef>
                      </c:ext>
                    </c:extLst>
                    <c:strCache>
                      <c:ptCount val="7"/>
                      <c:pt idx="0">
                        <c:v>Type</c:v>
                      </c:pt>
                      <c:pt idx="1">
                        <c:v>Material</c:v>
                      </c:pt>
                      <c:pt idx="2">
                        <c:v>Labor</c:v>
                      </c:pt>
                      <c:pt idx="3">
                        <c:v>Material Tax</c:v>
                      </c:pt>
                      <c:pt idx="4">
                        <c:v>Overhead &amp; Profit (Material)</c:v>
                      </c:pt>
                      <c:pt idx="5">
                        <c:v>Overhead &amp; Profit (Labor)</c:v>
                      </c:pt>
                      <c:pt idx="6">
                        <c:v>Bond Fee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'Data for Dashboard'!$C$4:$C$10</c15:sqref>
                        </c15:formulaRef>
                      </c:ext>
                    </c:extLst>
                    <c:numCache>
                      <c:formatCode>_("$"* #,##0.00_);_("$"* \(#,##0.00\);_("$"* "-"??_);_(@_)</c:formatCode>
                      <c:ptCount val="7"/>
                      <c:pt idx="0" formatCode="General">
                        <c:v>0</c:v>
                      </c:pt>
                      <c:pt idx="1">
                        <c:v>5583475.7569324998</c:v>
                      </c:pt>
                      <c:pt idx="2">
                        <c:v>6739269.7645013481</c:v>
                      </c:pt>
                      <c:pt idx="3">
                        <c:v>372864.51104795234</c:v>
                      </c:pt>
                      <c:pt idx="4">
                        <c:v>1395868.939233125</c:v>
                      </c:pt>
                      <c:pt idx="5">
                        <c:v>1684817.441125337</c:v>
                      </c:pt>
                      <c:pt idx="6">
                        <c:v>236644.44619260391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F37E-48BA-8C93-16BD3B98DB9F}"/>
                  </c:ext>
                </c:extLst>
              </c15:ser>
            </c15:filteredPieSeries>
          </c:ext>
        </c:extLst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Cost Summary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100000">
                  <a:schemeClr val="accent1">
                    <a:alpha val="0"/>
                  </a:schemeClr>
                </a:gs>
                <a:gs pos="50000">
                  <a:schemeClr val="accent1"/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'COST SUMMARY'!$C$20:$C$37</c:f>
              <c:strCache>
                <c:ptCount val="18"/>
                <c:pt idx="0">
                  <c:v>General Requirements</c:v>
                </c:pt>
                <c:pt idx="1">
                  <c:v>Concrete</c:v>
                </c:pt>
                <c:pt idx="2">
                  <c:v>Metals</c:v>
                </c:pt>
                <c:pt idx="3">
                  <c:v>Wood, Plastics &amp; Composites</c:v>
                </c:pt>
                <c:pt idx="4">
                  <c:v>Thermal &amp; Moisture Protection</c:v>
                </c:pt>
                <c:pt idx="5">
                  <c:v>Openings</c:v>
                </c:pt>
                <c:pt idx="6">
                  <c:v>Finishes</c:v>
                </c:pt>
                <c:pt idx="7">
                  <c:v>Specialties</c:v>
                </c:pt>
                <c:pt idx="8">
                  <c:v>Furnishings</c:v>
                </c:pt>
                <c:pt idx="9">
                  <c:v>Fire Suppression</c:v>
                </c:pt>
                <c:pt idx="10">
                  <c:v>Plumbing</c:v>
                </c:pt>
                <c:pt idx="11">
                  <c:v>Heating, Ventilating, &amp; Air conditioning</c:v>
                </c:pt>
                <c:pt idx="12">
                  <c:v>Electrical</c:v>
                </c:pt>
                <c:pt idx="13">
                  <c:v>Communications</c:v>
                </c:pt>
                <c:pt idx="14">
                  <c:v>Electronic Safety &amp; Security</c:v>
                </c:pt>
                <c:pt idx="15">
                  <c:v>Earthwork</c:v>
                </c:pt>
                <c:pt idx="16">
                  <c:v>Exterior Improvements</c:v>
                </c:pt>
                <c:pt idx="17">
                  <c:v>Utilities</c:v>
                </c:pt>
              </c:strCache>
            </c:strRef>
          </c:cat>
          <c:val>
            <c:numRef>
              <c:f>'COST SUMMARY'!$F$20:$F$37</c:f>
              <c:numCache>
                <c:formatCode>_("$"* #,##0_);_("$"* \(#,##0\);_("$"* "-"??_);_(@_)</c:formatCode>
                <c:ptCount val="18"/>
                <c:pt idx="0">
                  <c:v>2029344.0918436968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235280.88944475001</c:v>
                </c:pt>
                <c:pt idx="10">
                  <c:v>1583511.9902287761</c:v>
                </c:pt>
                <c:pt idx="11">
                  <c:v>3350608.4057956259</c:v>
                </c:pt>
                <c:pt idx="12">
                  <c:v>4634185.385737001</c:v>
                </c:pt>
                <c:pt idx="13">
                  <c:v>21061.40064</c:v>
                </c:pt>
                <c:pt idx="14">
                  <c:v>468753.35774399998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66-4847-B102-4D9DD2D8C6A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gapDepth val="0"/>
        <c:shape val="box"/>
        <c:axId val="161295776"/>
        <c:axId val="161302016"/>
        <c:axId val="0"/>
      </c:bar3DChart>
      <c:catAx>
        <c:axId val="161295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302016"/>
        <c:crosses val="autoZero"/>
        <c:auto val="1"/>
        <c:lblAlgn val="ctr"/>
        <c:lblOffset val="100"/>
        <c:noMultiLvlLbl val="0"/>
      </c:catAx>
      <c:valAx>
        <c:axId val="161302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295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/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alpha val="0"/>
            </a:schemeClr>
          </a:gs>
          <a:gs pos="50000">
            <a:schemeClr val="phClr"/>
          </a:gs>
        </a:gsLst>
        <a:lin ang="5400000" scaled="0"/>
      </a:gradFill>
      <a:sp3d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401083</xdr:colOff>
      <xdr:row>5</xdr:row>
      <xdr:rowOff>2422</xdr:rowOff>
    </xdr:from>
    <xdr:to>
      <xdr:col>3</xdr:col>
      <xdr:colOff>289897</xdr:colOff>
      <xdr:row>9</xdr:row>
      <xdr:rowOff>167775</xdr:rowOff>
    </xdr:to>
    <xdr:sp macro="" textlink="'COST SUMMARY'!D5">
      <xdr:nvSpPr>
        <xdr:cNvPr id="12" name="Rectangle: Rounded Corners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401083" y="1051293"/>
          <a:ext cx="2094132" cy="103492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1902EB2D-1498-4DCC-B054-4F51250BA9B8}" type="TxLink">
            <a:rPr lang="en-US" sz="1400" b="1" i="0" u="none" strike="noStrike">
              <a:solidFill>
                <a:schemeClr val="tx1"/>
              </a:solidFill>
              <a:latin typeface="+mn-lt"/>
              <a:cs typeface="Segoe UI" panose="020B0502040204020203" pitchFamily="34" charset="0"/>
            </a:rPr>
            <a:pPr algn="ctr"/>
            <a:t> $-   </a:t>
          </a:fld>
          <a:endParaRPr lang="ur-PK" sz="1050" b="1">
            <a:solidFill>
              <a:schemeClr val="tx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0</xdr:col>
      <xdr:colOff>7620</xdr:colOff>
      <xdr:row>10</xdr:row>
      <xdr:rowOff>121920</xdr:rowOff>
    </xdr:from>
    <xdr:to>
      <xdr:col>18</xdr:col>
      <xdr:colOff>685800</xdr:colOff>
      <xdr:row>10</xdr:row>
      <xdr:rowOff>121920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/>
      </xdr:nvCxnSpPr>
      <xdr:spPr>
        <a:xfrm>
          <a:off x="7620" y="2232660"/>
          <a:ext cx="13845540" cy="0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2">
          <a:schemeClr val="accent4"/>
        </a:lnRef>
        <a:fillRef idx="0">
          <a:schemeClr val="accent4"/>
        </a:fillRef>
        <a:effectRef idx="1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0</xdr:col>
      <xdr:colOff>7620</xdr:colOff>
      <xdr:row>4</xdr:row>
      <xdr:rowOff>99060</xdr:rowOff>
    </xdr:from>
    <xdr:to>
      <xdr:col>18</xdr:col>
      <xdr:colOff>685800</xdr:colOff>
      <xdr:row>4</xdr:row>
      <xdr:rowOff>99060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/>
      </xdr:nvCxnSpPr>
      <xdr:spPr>
        <a:xfrm>
          <a:off x="7620" y="943610"/>
          <a:ext cx="13682980" cy="0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2">
          <a:schemeClr val="accent4"/>
        </a:lnRef>
        <a:fillRef idx="0">
          <a:schemeClr val="accent4"/>
        </a:fillRef>
        <a:effectRef idx="1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383268</xdr:colOff>
      <xdr:row>22</xdr:row>
      <xdr:rowOff>190500</xdr:rowOff>
    </xdr:from>
    <xdr:to>
      <xdr:col>7</xdr:col>
      <xdr:colOff>371930</xdr:colOff>
      <xdr:row>37</xdr:row>
      <xdr:rowOff>4884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3</xdr:col>
      <xdr:colOff>439270</xdr:colOff>
      <xdr:row>4</xdr:row>
      <xdr:rowOff>181717</xdr:rowOff>
    </xdr:from>
    <xdr:to>
      <xdr:col>6</xdr:col>
      <xdr:colOff>345230</xdr:colOff>
      <xdr:row>9</xdr:row>
      <xdr:rowOff>149846</xdr:rowOff>
    </xdr:to>
    <xdr:sp macro="" textlink="'COST SUMMARY'!D4">
      <xdr:nvSpPr>
        <xdr:cNvPr id="20" name="Rectangle: Rounded Corners 1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2644588" y="1033364"/>
          <a:ext cx="2111277" cy="1034929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0DEE40F-1C4B-48F8-9CE2-D2E98DABD0E4}" type="TxLink">
            <a:rPr lang="en-US" sz="14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00/01/1900</a:t>
          </a:fld>
          <a:endParaRPr lang="ur-PK" sz="105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</xdr:col>
      <xdr:colOff>453571</xdr:colOff>
      <xdr:row>8</xdr:row>
      <xdr:rowOff>27214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170214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>
            <a:latin typeface="+mn-lt"/>
          </a:endParaRPr>
        </a:p>
      </xdr:txBody>
    </xdr:sp>
    <xdr:clientData/>
  </xdr:oneCellAnchor>
  <xdr:twoCellAnchor editAs="absolute">
    <xdr:from>
      <xdr:col>6</xdr:col>
      <xdr:colOff>477883</xdr:colOff>
      <xdr:row>5</xdr:row>
      <xdr:rowOff>2</xdr:rowOff>
    </xdr:from>
    <xdr:to>
      <xdr:col>9</xdr:col>
      <xdr:colOff>360982</xdr:colOff>
      <xdr:row>9</xdr:row>
      <xdr:rowOff>167777</xdr:rowOff>
    </xdr:to>
    <xdr:sp macro="" textlink="'COST SUMMARY'!L6">
      <xdr:nvSpPr>
        <xdr:cNvPr id="23" name="Rectangle: Rounded Corners 1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4762500" y="1043216"/>
          <a:ext cx="2048268" cy="100996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83A79BE-2A4A-4D76-8606-07A6EEE87078}" type="TxLink">
            <a:rPr lang="en-US" sz="14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 $16,012,941 </a:t>
          </a:fld>
          <a:endParaRPr lang="ur-PK" sz="105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9</xdr:col>
      <xdr:colOff>474617</xdr:colOff>
      <xdr:row>5</xdr:row>
      <xdr:rowOff>20502</xdr:rowOff>
    </xdr:from>
    <xdr:to>
      <xdr:col>12</xdr:col>
      <xdr:colOff>397722</xdr:colOff>
      <xdr:row>9</xdr:row>
      <xdr:rowOff>174942</xdr:rowOff>
    </xdr:to>
    <xdr:sp macro="" textlink="'COST SUMMARY'!L4">
      <xdr:nvSpPr>
        <xdr:cNvPr id="32" name="Rectangle: Rounded Corners 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6939643" y="1052286"/>
          <a:ext cx="2048268" cy="1009967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5C55B40-6FC2-4CEC-A10E-300B3D7CAB5B}" type="TxLink">
            <a:rPr lang="en-US" sz="12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 $-   </a:t>
          </a:fld>
          <a:endParaRPr lang="ur-PK" sz="10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12</xdr:col>
      <xdr:colOff>515620</xdr:colOff>
      <xdr:row>5</xdr:row>
      <xdr:rowOff>20502</xdr:rowOff>
    </xdr:from>
    <xdr:to>
      <xdr:col>15</xdr:col>
      <xdr:colOff>398719</xdr:colOff>
      <xdr:row>9</xdr:row>
      <xdr:rowOff>174942</xdr:rowOff>
    </xdr:to>
    <xdr:sp macro="" textlink="'COST SUMMARY'!D6">
      <xdr:nvSpPr>
        <xdr:cNvPr id="33" name="Rectangle: Rounded Corners 1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9107714" y="1052286"/>
          <a:ext cx="2048268" cy="1009967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D0C76CD0-574D-4B99-BABE-CA94C7F33062}" type="TxLink">
            <a:rPr lang="en-US" sz="12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 $-   </a:t>
          </a:fld>
          <a:endParaRPr lang="ur-PK" sz="10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15</xdr:col>
      <xdr:colOff>535213</xdr:colOff>
      <xdr:row>5</xdr:row>
      <xdr:rowOff>20502</xdr:rowOff>
    </xdr:from>
    <xdr:to>
      <xdr:col>18</xdr:col>
      <xdr:colOff>342838</xdr:colOff>
      <xdr:row>9</xdr:row>
      <xdr:rowOff>174942</xdr:rowOff>
    </xdr:to>
    <xdr:sp macro="" textlink="'COST SUMMARY'!L5">
      <xdr:nvSpPr>
        <xdr:cNvPr id="34" name="Rectangle: Rounded Corners 1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11284856" y="1052286"/>
          <a:ext cx="2048268" cy="1009967"/>
        </a:xfrm>
        <a:prstGeom prst="rect">
          <a:avLst/>
        </a:prstGeom>
        <a:solidFill>
          <a:schemeClr val="accent3">
            <a:lumMod val="7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735D94A9-28B8-4AFD-8E4F-1980FA0F140C}" type="TxLink">
            <a:rPr lang="en-US" sz="16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GC</a:t>
          </a:fld>
          <a:endParaRPr lang="ur-PK" sz="11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0</xdr:col>
      <xdr:colOff>423854</xdr:colOff>
      <xdr:row>5</xdr:row>
      <xdr:rowOff>1970</xdr:rowOff>
    </xdr:from>
    <xdr:ext cx="1053237" cy="280205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23854" y="1026729"/>
          <a:ext cx="1053237" cy="280205"/>
        </a:xfrm>
        <a:prstGeom prst="rect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latin typeface="+mn-lt"/>
              <a:cs typeface="Segoe UI" panose="020B0502040204020203" pitchFamily="34" charset="0"/>
            </a:rPr>
            <a:t>Project Name</a:t>
          </a:r>
        </a:p>
      </xdr:txBody>
    </xdr:sp>
    <xdr:clientData/>
  </xdr:oneCellAnchor>
  <xdr:oneCellAnchor>
    <xdr:from>
      <xdr:col>3</xdr:col>
      <xdr:colOff>444499</xdr:colOff>
      <xdr:row>4</xdr:row>
      <xdr:rowOff>190874</xdr:rowOff>
    </xdr:from>
    <xdr:ext cx="488467" cy="280205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2696881" y="1020109"/>
          <a:ext cx="488467" cy="280205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Date</a:t>
          </a:r>
        </a:p>
      </xdr:txBody>
    </xdr:sp>
    <xdr:clientData/>
  </xdr:oneCellAnchor>
  <xdr:oneCellAnchor>
    <xdr:from>
      <xdr:col>6</xdr:col>
      <xdr:colOff>469899</xdr:colOff>
      <xdr:row>4</xdr:row>
      <xdr:rowOff>190874</xdr:rowOff>
    </xdr:from>
    <xdr:ext cx="727122" cy="280205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4974664" y="1020109"/>
          <a:ext cx="727122" cy="280205"/>
        </a:xfrm>
        <a:prstGeom prst="rect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Base</a:t>
          </a:r>
          <a:r>
            <a:rPr lang="en-US" sz="1200" b="1">
              <a:solidFill>
                <a:schemeClr val="bg1"/>
              </a:solidFill>
              <a:latin typeface="+mn-lt"/>
              <a:cs typeface="Segoe UI" panose="020B0502040204020203" pitchFamily="34" charset="0"/>
            </a:rPr>
            <a:t> </a:t>
          </a:r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Bid</a:t>
          </a:r>
        </a:p>
      </xdr:txBody>
    </xdr:sp>
    <xdr:clientData/>
  </xdr:oneCellAnchor>
  <xdr:oneCellAnchor>
    <xdr:from>
      <xdr:col>9</xdr:col>
      <xdr:colOff>463549</xdr:colOff>
      <xdr:row>4</xdr:row>
      <xdr:rowOff>195730</xdr:rowOff>
    </xdr:from>
    <xdr:ext cx="982385" cy="280205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7220696" y="1024965"/>
          <a:ext cx="982385" cy="280205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Project</a:t>
          </a:r>
          <a:r>
            <a:rPr lang="en-US" sz="1200" b="1" baseline="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 Type</a:t>
          </a:r>
          <a:endParaRPr lang="en-US" sz="12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oneCellAnchor>
  <xdr:oneCellAnchor>
    <xdr:from>
      <xdr:col>12</xdr:col>
      <xdr:colOff>489825</xdr:colOff>
      <xdr:row>4</xdr:row>
      <xdr:rowOff>194236</xdr:rowOff>
    </xdr:from>
    <xdr:ext cx="697948" cy="280205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9554997" y="1021926"/>
          <a:ext cx="697948" cy="280205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Address</a:t>
          </a:r>
        </a:p>
      </xdr:txBody>
    </xdr:sp>
    <xdr:clientData/>
  </xdr:oneCellAnchor>
  <xdr:oneCellAnchor>
    <xdr:from>
      <xdr:col>15</xdr:col>
      <xdr:colOff>520700</xdr:colOff>
      <xdr:row>5</xdr:row>
      <xdr:rowOff>1868</xdr:rowOff>
    </xdr:from>
    <xdr:ext cx="1116268" cy="280205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1782612" y="1032809"/>
          <a:ext cx="1116268" cy="280205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Scope of Work</a:t>
          </a:r>
        </a:p>
      </xdr:txBody>
    </xdr:sp>
    <xdr:clientData/>
  </xdr:oneCellAnchor>
  <xdr:twoCellAnchor>
    <xdr:from>
      <xdr:col>10</xdr:col>
      <xdr:colOff>352962</xdr:colOff>
      <xdr:row>37</xdr:row>
      <xdr:rowOff>122051</xdr:rowOff>
    </xdr:from>
    <xdr:to>
      <xdr:col>16</xdr:col>
      <xdr:colOff>188851</xdr:colOff>
      <xdr:row>40</xdr:row>
      <xdr:rowOff>58551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511144" y="7672778"/>
          <a:ext cx="4176980" cy="5253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800" b="1"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0</xdr:col>
      <xdr:colOff>705972</xdr:colOff>
      <xdr:row>37</xdr:row>
      <xdr:rowOff>56030</xdr:rowOff>
    </xdr:from>
    <xdr:to>
      <xdr:col>7</xdr:col>
      <xdr:colOff>365646</xdr:colOff>
      <xdr:row>40</xdr:row>
      <xdr:rowOff>59691</xdr:rowOff>
    </xdr:to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705972" y="7563971"/>
          <a:ext cx="4836792" cy="59757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800" b="1">
            <a:solidFill>
              <a:schemeClr val="tx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15</xdr:col>
      <xdr:colOff>28516</xdr:colOff>
      <xdr:row>11</xdr:row>
      <xdr:rowOff>223316</xdr:rowOff>
    </xdr:from>
    <xdr:to>
      <xdr:col>18</xdr:col>
      <xdr:colOff>304521</xdr:colOff>
      <xdr:row>14</xdr:row>
      <xdr:rowOff>97042</xdr:rowOff>
    </xdr:to>
    <xdr:sp macro="" textlink="'COST SUMMARY'!E38">
      <xdr:nvSpPr>
        <xdr:cNvPr id="15" name="Rectang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1315641" y="2518841"/>
          <a:ext cx="2609630" cy="559526"/>
        </a:xfrm>
        <a:prstGeom prst="rect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2AF80FDA-E973-421C-82E6-1CE4A90EAF8A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$5,583,476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7</xdr:col>
      <xdr:colOff>598025</xdr:colOff>
      <xdr:row>11</xdr:row>
      <xdr:rowOff>228600</xdr:rowOff>
    </xdr:from>
    <xdr:to>
      <xdr:col>14</xdr:col>
      <xdr:colOff>598715</xdr:colOff>
      <xdr:row>37</xdr:row>
      <xdr:rowOff>161925</xdr:rowOff>
    </xdr:to>
    <xdr:graphicFrame macro="">
      <xdr:nvGraphicFramePr>
        <xdr:cNvPr id="54" name="Chart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15</xdr:col>
      <xdr:colOff>20469</xdr:colOff>
      <xdr:row>11</xdr:row>
      <xdr:rowOff>225460</xdr:rowOff>
    </xdr:from>
    <xdr:ext cx="1536661" cy="602799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11326230" y="2519743"/>
          <a:ext cx="1536661" cy="602799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</a:t>
          </a:r>
        </a:p>
      </xdr:txBody>
    </xdr:sp>
    <xdr:clientData/>
  </xdr:oneCellAnchor>
  <xdr:twoCellAnchor>
    <xdr:from>
      <xdr:col>15</xdr:col>
      <xdr:colOff>43928</xdr:colOff>
      <xdr:row>16</xdr:row>
      <xdr:rowOff>61598</xdr:rowOff>
    </xdr:from>
    <xdr:to>
      <xdr:col>18</xdr:col>
      <xdr:colOff>319933</xdr:colOff>
      <xdr:row>19</xdr:row>
      <xdr:rowOff>22410</xdr:rowOff>
    </xdr:to>
    <xdr:sp macro="" textlink="'COST SUMMARY'!D38">
      <xdr:nvSpPr>
        <xdr:cNvPr id="56" name="Rectangle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10984071" y="3425284"/>
          <a:ext cx="2551119" cy="548640"/>
        </a:xfrm>
        <a:prstGeom prst="rect">
          <a:avLst/>
        </a:prstGeom>
        <a:solidFill>
          <a:schemeClr val="accent3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1DF2909F-5ADE-4FB0-BDC2-66594137DBF8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$6,739,270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16</xdr:row>
      <xdr:rowOff>54797</xdr:rowOff>
    </xdr:from>
    <xdr:ext cx="1512473" cy="557784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11341642" y="3450667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Labor</a:t>
          </a:r>
        </a:p>
      </xdr:txBody>
    </xdr:sp>
    <xdr:clientData/>
  </xdr:oneCellAnchor>
  <xdr:twoCellAnchor>
    <xdr:from>
      <xdr:col>15</xdr:col>
      <xdr:colOff>43928</xdr:colOff>
      <xdr:row>20</xdr:row>
      <xdr:rowOff>182909</xdr:rowOff>
    </xdr:from>
    <xdr:to>
      <xdr:col>18</xdr:col>
      <xdr:colOff>319933</xdr:colOff>
      <xdr:row>23</xdr:row>
      <xdr:rowOff>78406</xdr:rowOff>
    </xdr:to>
    <xdr:sp macro="" textlink="'COST SUMMARY'!F39">
      <xdr:nvSpPr>
        <xdr:cNvPr id="58" name="Rectangle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10984071" y="4330366"/>
          <a:ext cx="2551119" cy="54864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56C18716-F7A6-468B-B58C-561736995BB2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$372,865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20</xdr:row>
      <xdr:rowOff>184391</xdr:rowOff>
    </xdr:from>
    <xdr:ext cx="1512473" cy="557784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11008681" y="4360151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 Tax</a:t>
          </a:r>
        </a:p>
      </xdr:txBody>
    </xdr:sp>
    <xdr:clientData/>
  </xdr:oneCellAnchor>
  <xdr:twoCellAnchor>
    <xdr:from>
      <xdr:col>15</xdr:col>
      <xdr:colOff>54814</xdr:colOff>
      <xdr:row>25</xdr:row>
      <xdr:rowOff>42962</xdr:rowOff>
    </xdr:from>
    <xdr:to>
      <xdr:col>18</xdr:col>
      <xdr:colOff>330819</xdr:colOff>
      <xdr:row>27</xdr:row>
      <xdr:rowOff>167059</xdr:rowOff>
    </xdr:to>
    <xdr:sp macro="" textlink="'COST SUMMARY'!F40">
      <xdr:nvSpPr>
        <xdr:cNvPr id="60" name="Rectangle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10994957" y="5235448"/>
          <a:ext cx="2551119" cy="54864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050ACC7F-05D1-4092-856F-9A0FA36A0215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$1,395,869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46767</xdr:colOff>
      <xdr:row>25</xdr:row>
      <xdr:rowOff>44444</xdr:rowOff>
    </xdr:from>
    <xdr:ext cx="1512473" cy="557784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11019567" y="5271764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</a:t>
          </a:r>
          <a:r>
            <a:rPr lang="en-US" sz="1400" b="1" baseline="0">
              <a:latin typeface="+mn-lt"/>
              <a:cs typeface="Segoe UI" panose="020B0502040204020203" pitchFamily="34" charset="0"/>
            </a:rPr>
            <a:t> Profit</a:t>
          </a:r>
          <a:endParaRPr lang="en-US" sz="1400" b="1">
            <a:latin typeface="+mn-lt"/>
            <a:cs typeface="Segoe UI" panose="020B0502040204020203" pitchFamily="34" charset="0"/>
          </a:endParaRPr>
        </a:p>
      </xdr:txBody>
    </xdr:sp>
    <xdr:clientData/>
  </xdr:oneCellAnchor>
  <xdr:twoCellAnchor>
    <xdr:from>
      <xdr:col>15</xdr:col>
      <xdr:colOff>54814</xdr:colOff>
      <xdr:row>29</xdr:row>
      <xdr:rowOff>131616</xdr:rowOff>
    </xdr:from>
    <xdr:to>
      <xdr:col>18</xdr:col>
      <xdr:colOff>330819</xdr:colOff>
      <xdr:row>32</xdr:row>
      <xdr:rowOff>92427</xdr:rowOff>
    </xdr:to>
    <xdr:sp macro="" textlink="'COST SUMMARY'!F41">
      <xdr:nvSpPr>
        <xdr:cNvPr id="62" name="Rectangl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10994957" y="6140530"/>
          <a:ext cx="2551119" cy="54864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A9EAC16A-A07E-41B0-A80A-8BA3141E54C0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$1,684,817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46767</xdr:colOff>
      <xdr:row>29</xdr:row>
      <xdr:rowOff>133098</xdr:rowOff>
    </xdr:from>
    <xdr:ext cx="1512473" cy="557784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11019567" y="6183378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Labor Profit</a:t>
          </a:r>
        </a:p>
      </xdr:txBody>
    </xdr:sp>
    <xdr:clientData/>
  </xdr:oneCellAnchor>
  <xdr:twoCellAnchor>
    <xdr:from>
      <xdr:col>15</xdr:col>
      <xdr:colOff>43928</xdr:colOff>
      <xdr:row>34</xdr:row>
      <xdr:rowOff>13439</xdr:rowOff>
    </xdr:from>
    <xdr:to>
      <xdr:col>18</xdr:col>
      <xdr:colOff>319933</xdr:colOff>
      <xdr:row>36</xdr:row>
      <xdr:rowOff>170193</xdr:rowOff>
    </xdr:to>
    <xdr:sp macro="" textlink="'BASE BID'!R684">
      <xdr:nvSpPr>
        <xdr:cNvPr id="64" name="Rectangle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10984071" y="7045610"/>
          <a:ext cx="2551119" cy="548640"/>
        </a:xfrm>
        <a:prstGeom prst="rect">
          <a:avLst/>
        </a:prstGeom>
        <a:solidFill>
          <a:srgbClr val="996600"/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45A2797F-00D5-42F5-9898-110879AFFCDD}" type="TxLink">
            <a:rPr lang="en-US" sz="1200" b="1" i="0" u="none" strike="noStrike">
              <a:solidFill>
                <a:schemeClr val="bg1"/>
              </a:solidFill>
              <a:latin typeface="+mn-lt"/>
              <a:cs typeface="Calibri"/>
            </a:rPr>
            <a:pPr algn="r"/>
            <a:t> $236,644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34</xdr:row>
      <xdr:rowOff>14921</xdr:rowOff>
    </xdr:from>
    <xdr:ext cx="1512473" cy="557784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11008681" y="7101521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Bond</a:t>
          </a:r>
          <a:r>
            <a:rPr lang="en-US" sz="1400" b="1" baseline="0">
              <a:latin typeface="+mn-lt"/>
              <a:cs typeface="Segoe UI" panose="020B0502040204020203" pitchFamily="34" charset="0"/>
            </a:rPr>
            <a:t> Fee</a:t>
          </a:r>
          <a:endParaRPr lang="en-US" sz="1400" b="1">
            <a:latin typeface="+mn-lt"/>
            <a:cs typeface="Segoe UI" panose="020B0502040204020203" pitchFamily="34" charset="0"/>
          </a:endParaRPr>
        </a:p>
      </xdr:txBody>
    </xdr:sp>
    <xdr:clientData/>
  </xdr:oneCellAnchor>
  <xdr:twoCellAnchor>
    <xdr:from>
      <xdr:col>0</xdr:col>
      <xdr:colOff>426720</xdr:colOff>
      <xdr:row>12</xdr:row>
      <xdr:rowOff>95281</xdr:rowOff>
    </xdr:from>
    <xdr:to>
      <xdr:col>7</xdr:col>
      <xdr:colOff>237196</xdr:colOff>
      <xdr:row>21</xdr:row>
      <xdr:rowOff>68580</xdr:rowOff>
    </xdr:to>
    <xdr:grpSp>
      <xdr:nvGrpSpPr>
        <xdr:cNvPr id="69" name="Group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GrpSpPr/>
      </xdr:nvGrpSpPr>
      <xdr:grpSpPr>
        <a:xfrm>
          <a:off x="426720" y="2677116"/>
          <a:ext cx="4956217" cy="1784170"/>
          <a:chOff x="628858" y="2663813"/>
          <a:chExt cx="4729061" cy="2268533"/>
        </a:xfrm>
      </xdr:grpSpPr>
      <xdr:sp macro="" textlink="">
        <xdr:nvSpPr>
          <xdr:cNvPr id="70" name="Freeform: Shape 69">
            <a:extLst>
              <a:ext uri="{FF2B5EF4-FFF2-40B4-BE49-F238E27FC236}">
                <a16:creationId xmlns:a16="http://schemas.microsoft.com/office/drawing/2014/main" id="{00000000-0008-0000-0000-000046000000}"/>
              </a:ext>
            </a:extLst>
          </xdr:cNvPr>
          <xdr:cNvSpPr/>
        </xdr:nvSpPr>
        <xdr:spPr>
          <a:xfrm>
            <a:off x="635074" y="2674673"/>
            <a:ext cx="2287725" cy="512523"/>
          </a:xfrm>
          <a:custGeom>
            <a:avLst/>
            <a:gdLst>
              <a:gd name="connsiteX0" fmla="*/ 0 w 2287725"/>
              <a:gd name="connsiteY0" fmla="*/ 0 h 910800"/>
              <a:gd name="connsiteX1" fmla="*/ 2287725 w 2287725"/>
              <a:gd name="connsiteY1" fmla="*/ 0 h 910800"/>
              <a:gd name="connsiteX2" fmla="*/ 2287725 w 2287725"/>
              <a:gd name="connsiteY2" fmla="*/ 910800 h 910800"/>
              <a:gd name="connsiteX3" fmla="*/ 0 w 2287725"/>
              <a:gd name="connsiteY3" fmla="*/ 910800 h 910800"/>
              <a:gd name="connsiteX4" fmla="*/ 0 w 2287725"/>
              <a:gd name="connsiteY4" fmla="*/ 0 h 9108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287725" h="910800">
                <a:moveTo>
                  <a:pt x="0" y="0"/>
                </a:moveTo>
                <a:lnTo>
                  <a:pt x="2287725" y="0"/>
                </a:lnTo>
                <a:lnTo>
                  <a:pt x="2287725" y="910800"/>
                </a:lnTo>
                <a:lnTo>
                  <a:pt x="0" y="910800"/>
                </a:lnTo>
                <a:lnTo>
                  <a:pt x="0" y="0"/>
                </a:lnTo>
                <a:close/>
              </a:path>
            </a:pathLst>
          </a:custGeom>
          <a:solidFill>
            <a:srgbClr val="DDEBF7"/>
          </a:solidFill>
        </xdr:spPr>
        <xdr:style>
          <a:lnRef idx="0">
            <a:schemeClr val="dk1">
              <a:alpha val="0"/>
              <a:hueOff val="0"/>
              <a:satOff val="0"/>
              <a:lumOff val="0"/>
              <a:alphaOff val="0"/>
            </a:schemeClr>
          </a:lnRef>
          <a:fillRef idx="0">
            <a:schemeClr val="lt1">
              <a:alpha val="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0"/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142240" tIns="50800" rIns="142240" bIns="50800" numCol="1" spcCol="1270" anchor="ctr" anchorCtr="0">
            <a:noAutofit/>
          </a:bodyPr>
          <a:lstStyle/>
          <a:p>
            <a:pPr marL="0" lvl="0" indent="0" algn="l" defTabSz="8890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rPr>
              <a:t>Base Bid</a:t>
            </a:r>
            <a:endParaRPr lang="ur-PK" sz="1600" b="1" kern="120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endParaRPr>
          </a:p>
        </xdr:txBody>
      </xdr:sp>
      <xdr:sp macro="" textlink="'COST SUMMARY'!D10">
        <xdr:nvSpPr>
          <xdr:cNvPr id="72" name="Freeform: Shape 71">
            <a:extLst>
              <a:ext uri="{FF2B5EF4-FFF2-40B4-BE49-F238E27FC236}">
                <a16:creationId xmlns:a16="http://schemas.microsoft.com/office/drawing/2014/main" id="{00000000-0008-0000-0000-000048000000}"/>
              </a:ext>
            </a:extLst>
          </xdr:cNvPr>
          <xdr:cNvSpPr/>
        </xdr:nvSpPr>
        <xdr:spPr>
          <a:xfrm>
            <a:off x="3030933" y="2663813"/>
            <a:ext cx="2326986" cy="512953"/>
          </a:xfrm>
          <a:custGeom>
            <a:avLst/>
            <a:gdLst>
              <a:gd name="connsiteX0" fmla="*/ 0 w 2077736"/>
              <a:gd name="connsiteY0" fmla="*/ 0 h 512953"/>
              <a:gd name="connsiteX1" fmla="*/ 2077736 w 2077736"/>
              <a:gd name="connsiteY1" fmla="*/ 0 h 512953"/>
              <a:gd name="connsiteX2" fmla="*/ 2077736 w 2077736"/>
              <a:gd name="connsiteY2" fmla="*/ 512953 h 512953"/>
              <a:gd name="connsiteX3" fmla="*/ 0 w 2077736"/>
              <a:gd name="connsiteY3" fmla="*/ 512953 h 512953"/>
              <a:gd name="connsiteX4" fmla="*/ 0 w 2077736"/>
              <a:gd name="connsiteY4" fmla="*/ 0 h 51295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077736" h="512953">
                <a:moveTo>
                  <a:pt x="0" y="0"/>
                </a:moveTo>
                <a:lnTo>
                  <a:pt x="2077736" y="0"/>
                </a:lnTo>
                <a:lnTo>
                  <a:pt x="2077736" y="512953"/>
                </a:lnTo>
                <a:lnTo>
                  <a:pt x="0" y="512953"/>
                </a:lnTo>
                <a:lnTo>
                  <a:pt x="0" y="0"/>
                </a:lnTo>
                <a:close/>
              </a:path>
            </a:pathLst>
          </a:custGeom>
          <a:noFill/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175260" tIns="175260" rIns="175260" bIns="175260" numCol="1" spcCol="1270" anchor="ctr" anchorCtr="0">
            <a:noAutofit/>
          </a:bodyPr>
          <a:lstStyle/>
          <a:p>
            <a:pPr algn="r" rtl="0"/>
            <a:fld id="{51D7562B-E33C-471F-BEE2-C9B8241A4D20}" type="TxLink">
              <a:rPr lang="en-US" sz="1600" b="1" i="0" u="none" strike="noStrike">
                <a:solidFill>
                  <a:sysClr val="windowText" lastClr="000000"/>
                </a:solidFill>
                <a:effectLst/>
                <a:latin typeface="+mn-lt"/>
                <a:ea typeface="+mn-ea"/>
                <a:cs typeface="Segoe UI" panose="020B0502040204020203" pitchFamily="34" charset="0"/>
              </a:rPr>
              <a:pPr algn="r" rtl="0"/>
              <a:t> $16,012,941 </a:t>
            </a:fld>
            <a:endParaRPr lang="ur-PK" sz="1600" b="1">
              <a:solidFill>
                <a:sysClr val="windowText" lastClr="000000"/>
              </a:solidFill>
              <a:effectLst/>
              <a:latin typeface="+mn-lt"/>
              <a:cs typeface="Segoe UI" panose="020B0502040204020203" pitchFamily="34" charset="0"/>
            </a:endParaRPr>
          </a:p>
        </xdr:txBody>
      </xdr:sp>
      <xdr:sp macro="" textlink="">
        <xdr:nvSpPr>
          <xdr:cNvPr id="73" name="Freeform: Shape 72">
            <a:extLst>
              <a:ext uri="{FF2B5EF4-FFF2-40B4-BE49-F238E27FC236}">
                <a16:creationId xmlns:a16="http://schemas.microsoft.com/office/drawing/2014/main" id="{00000000-0008-0000-0000-000049000000}"/>
              </a:ext>
            </a:extLst>
          </xdr:cNvPr>
          <xdr:cNvSpPr/>
        </xdr:nvSpPr>
        <xdr:spPr>
          <a:xfrm>
            <a:off x="628858" y="3547248"/>
            <a:ext cx="2287725" cy="512523"/>
          </a:xfrm>
          <a:custGeom>
            <a:avLst/>
            <a:gdLst>
              <a:gd name="connsiteX0" fmla="*/ 0 w 2287725"/>
              <a:gd name="connsiteY0" fmla="*/ 0 h 910800"/>
              <a:gd name="connsiteX1" fmla="*/ 2287725 w 2287725"/>
              <a:gd name="connsiteY1" fmla="*/ 0 h 910800"/>
              <a:gd name="connsiteX2" fmla="*/ 2287725 w 2287725"/>
              <a:gd name="connsiteY2" fmla="*/ 910800 h 910800"/>
              <a:gd name="connsiteX3" fmla="*/ 0 w 2287725"/>
              <a:gd name="connsiteY3" fmla="*/ 910800 h 910800"/>
              <a:gd name="connsiteX4" fmla="*/ 0 w 2287725"/>
              <a:gd name="connsiteY4" fmla="*/ 0 h 9108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287725" h="910800">
                <a:moveTo>
                  <a:pt x="0" y="0"/>
                </a:moveTo>
                <a:lnTo>
                  <a:pt x="2287725" y="0"/>
                </a:lnTo>
                <a:lnTo>
                  <a:pt x="2287725" y="910800"/>
                </a:lnTo>
                <a:lnTo>
                  <a:pt x="0" y="910800"/>
                </a:lnTo>
                <a:lnTo>
                  <a:pt x="0" y="0"/>
                </a:lnTo>
                <a:close/>
              </a:path>
            </a:pathLst>
          </a:custGeom>
          <a:solidFill>
            <a:srgbClr val="DDEBF7"/>
          </a:solidFill>
        </xdr:spPr>
        <xdr:style>
          <a:lnRef idx="0">
            <a:schemeClr val="dk1">
              <a:alpha val="0"/>
              <a:hueOff val="0"/>
              <a:satOff val="0"/>
              <a:lumOff val="0"/>
              <a:alphaOff val="0"/>
            </a:schemeClr>
          </a:lnRef>
          <a:fillRef idx="0">
            <a:schemeClr val="lt1">
              <a:alpha val="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0"/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142240" tIns="50800" rIns="142240" bIns="50800" numCol="1" spcCol="1270" anchor="ctr" anchorCtr="0">
            <a:noAutofit/>
          </a:bodyPr>
          <a:lstStyle/>
          <a:p>
            <a:pPr marL="0" lvl="0" indent="0" algn="l" defTabSz="8890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rPr>
              <a:t>By Others</a:t>
            </a:r>
            <a:endParaRPr lang="ur-PK" sz="1600" b="1" kern="120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endParaRPr>
          </a:p>
        </xdr:txBody>
      </xdr:sp>
      <xdr:sp macro="" textlink="">
        <xdr:nvSpPr>
          <xdr:cNvPr id="76" name="Freeform: Shape 75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SpPr/>
        </xdr:nvSpPr>
        <xdr:spPr>
          <a:xfrm>
            <a:off x="628858" y="4419823"/>
            <a:ext cx="2287725" cy="512523"/>
          </a:xfrm>
          <a:custGeom>
            <a:avLst/>
            <a:gdLst>
              <a:gd name="connsiteX0" fmla="*/ 0 w 2287725"/>
              <a:gd name="connsiteY0" fmla="*/ 0 h 910800"/>
              <a:gd name="connsiteX1" fmla="*/ 2287725 w 2287725"/>
              <a:gd name="connsiteY1" fmla="*/ 0 h 910800"/>
              <a:gd name="connsiteX2" fmla="*/ 2287725 w 2287725"/>
              <a:gd name="connsiteY2" fmla="*/ 910800 h 910800"/>
              <a:gd name="connsiteX3" fmla="*/ 0 w 2287725"/>
              <a:gd name="connsiteY3" fmla="*/ 910800 h 910800"/>
              <a:gd name="connsiteX4" fmla="*/ 0 w 2287725"/>
              <a:gd name="connsiteY4" fmla="*/ 0 h 9108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287725" h="910800">
                <a:moveTo>
                  <a:pt x="0" y="0"/>
                </a:moveTo>
                <a:lnTo>
                  <a:pt x="2287725" y="0"/>
                </a:lnTo>
                <a:lnTo>
                  <a:pt x="2287725" y="910800"/>
                </a:lnTo>
                <a:lnTo>
                  <a:pt x="0" y="910800"/>
                </a:lnTo>
                <a:lnTo>
                  <a:pt x="0" y="0"/>
                </a:lnTo>
                <a:close/>
              </a:path>
            </a:pathLst>
          </a:custGeom>
          <a:solidFill>
            <a:srgbClr val="DDEBF7"/>
          </a:solidFill>
        </xdr:spPr>
        <xdr:style>
          <a:lnRef idx="0">
            <a:schemeClr val="dk1">
              <a:alpha val="0"/>
              <a:hueOff val="0"/>
              <a:satOff val="0"/>
              <a:lumOff val="0"/>
              <a:alphaOff val="0"/>
            </a:schemeClr>
          </a:lnRef>
          <a:fillRef idx="0">
            <a:schemeClr val="lt1">
              <a:alpha val="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0"/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142240" tIns="50800" rIns="142240" bIns="50800" numCol="1" spcCol="1270" anchor="ctr" anchorCtr="0">
            <a:noAutofit/>
          </a:bodyPr>
          <a:lstStyle/>
          <a:p>
            <a:pPr marL="0" lvl="0" indent="0" algn="l" defTabSz="8890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rPr>
              <a:t>Separate Permit</a:t>
            </a:r>
            <a:endParaRPr lang="ur-PK" sz="1600" b="1" kern="120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endParaRPr>
          </a:p>
        </xdr:txBody>
      </xdr:sp>
    </xdr:grpSp>
    <xdr:clientData/>
  </xdr:twoCellAnchor>
  <xdr:twoCellAnchor>
    <xdr:from>
      <xdr:col>0</xdr:col>
      <xdr:colOff>268941</xdr:colOff>
      <xdr:row>38</xdr:row>
      <xdr:rowOff>78440</xdr:rowOff>
    </xdr:from>
    <xdr:to>
      <xdr:col>18</xdr:col>
      <xdr:colOff>403411</xdr:colOff>
      <xdr:row>75</xdr:row>
      <xdr:rowOff>112058</xdr:rowOff>
    </xdr:to>
    <xdr:graphicFrame macro="">
      <xdr:nvGraphicFramePr>
        <xdr:cNvPr id="48" name="Chart 47">
          <a:extLst>
            <a:ext uri="{FF2B5EF4-FFF2-40B4-BE49-F238E27FC236}">
              <a16:creationId xmlns:a16="http://schemas.microsoft.com/office/drawing/2014/main" id="{8581636A-E86D-4A7E-980C-F295924D02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0.08738</cdr:x>
      <cdr:y>0</cdr:y>
    </cdr:from>
    <cdr:to>
      <cdr:x>0.92114</cdr:x>
      <cdr:y>0.10022</cdr:y>
    </cdr:to>
    <cdr:sp macro="" textlink="">
      <cdr:nvSpPr>
        <cdr:cNvPr id="2" name="TextBox 16">
          <a:extLst xmlns:a="http://schemas.openxmlformats.org/drawingml/2006/main">
            <a:ext uri="{FF2B5EF4-FFF2-40B4-BE49-F238E27FC236}">
              <a16:creationId xmlns:a16="http://schemas.microsoft.com/office/drawing/2014/main" id="{00000000-0008-0000-0000-000011000000}"/>
            </a:ext>
          </a:extLst>
        </cdr:cNvPr>
        <cdr:cNvSpPr txBox="1"/>
      </cdr:nvSpPr>
      <cdr:spPr>
        <a:xfrm xmlns:a="http://schemas.openxmlformats.org/drawingml/2006/main">
          <a:off x="459304" y="0"/>
          <a:ext cx="4382450" cy="5157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800" b="1">
              <a:latin typeface="Segoe UI" panose="020B0502040204020203" pitchFamily="34" charset="0"/>
              <a:cs typeface="Segoe UI" panose="020B0502040204020203" pitchFamily="34" charset="0"/>
            </a:rPr>
            <a:t>Cost Break-up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Custom 4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E36C09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>
    <tabColor rgb="FF92D050"/>
    <pageSetUpPr fitToPage="1"/>
  </sheetPr>
  <dimension ref="A1:X786"/>
  <sheetViews>
    <sheetView tabSelected="1" zoomScale="40" zoomScaleNormal="40" zoomScaleSheetLayoutView="40" workbookViewId="0">
      <pane ySplit="1" topLeftCell="A655" activePane="bottomLeft" state="frozen"/>
      <selection pane="bottomLeft" activeCell="F675" sqref="F675"/>
    </sheetView>
  </sheetViews>
  <sheetFormatPr defaultColWidth="8.90625" defaultRowHeight="15.6" x14ac:dyDescent="0.25"/>
  <cols>
    <col min="1" max="1" width="14.1796875" style="4" customWidth="1"/>
    <col min="2" max="2" width="23.90625" style="4" customWidth="1"/>
    <col min="3" max="3" width="25.54296875" style="4" customWidth="1"/>
    <col min="4" max="4" width="14.90625" style="4" bestFit="1" customWidth="1"/>
    <col min="5" max="5" width="36.26953125" style="4" customWidth="1"/>
    <col min="6" max="6" width="73.453125" style="6" customWidth="1"/>
    <col min="7" max="8" width="9.90625" style="5" bestFit="1" customWidth="1"/>
    <col min="9" max="9" width="13.26953125" style="5" bestFit="1" customWidth="1"/>
    <col min="10" max="10" width="14.453125" style="4" customWidth="1"/>
    <col min="11" max="11" width="16.45312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7.36328125" style="6" bestFit="1" customWidth="1"/>
    <col min="17" max="17" width="16.7265625" style="6" bestFit="1" customWidth="1"/>
    <col min="18" max="18" width="16.7265625" style="1" bestFit="1" customWidth="1"/>
    <col min="19" max="20" width="21.7265625" style="1" bestFit="1" customWidth="1"/>
    <col min="21" max="21" width="12.6328125" style="1" bestFit="1" customWidth="1"/>
    <col min="22" max="16384" width="8.90625" style="1"/>
  </cols>
  <sheetData>
    <row r="1" spans="1:21" s="3" customFormat="1" ht="46.8" x14ac:dyDescent="0.25">
      <c r="A1" s="48" t="s">
        <v>179</v>
      </c>
      <c r="B1" s="48" t="s">
        <v>180</v>
      </c>
      <c r="C1" s="48" t="s">
        <v>181</v>
      </c>
      <c r="D1" s="48" t="s">
        <v>182</v>
      </c>
      <c r="E1" s="48" t="s">
        <v>83</v>
      </c>
      <c r="F1" s="48" t="s">
        <v>183</v>
      </c>
      <c r="G1" s="53" t="s">
        <v>184</v>
      </c>
      <c r="H1" s="53" t="s">
        <v>185</v>
      </c>
      <c r="I1" s="53" t="s">
        <v>186</v>
      </c>
      <c r="J1" s="48" t="s">
        <v>187</v>
      </c>
      <c r="K1" s="53" t="s">
        <v>188</v>
      </c>
      <c r="L1" s="53" t="s">
        <v>189</v>
      </c>
      <c r="M1" s="53" t="s">
        <v>190</v>
      </c>
      <c r="N1" s="53" t="s">
        <v>191</v>
      </c>
      <c r="O1" s="54" t="s">
        <v>192</v>
      </c>
      <c r="P1" s="54" t="s">
        <v>193</v>
      </c>
      <c r="Q1" s="48" t="s">
        <v>194</v>
      </c>
      <c r="R1" s="48" t="s">
        <v>195</v>
      </c>
      <c r="S1" s="131" t="s">
        <v>196</v>
      </c>
      <c r="T1" s="132" t="s">
        <v>197</v>
      </c>
      <c r="U1" s="2"/>
    </row>
    <row r="2" spans="1:21" s="39" customFormat="1" ht="21" x14ac:dyDescent="0.2">
      <c r="A2" s="348" t="s">
        <v>198</v>
      </c>
      <c r="B2" s="349"/>
      <c r="C2" s="349"/>
      <c r="D2" s="349"/>
      <c r="E2" s="349"/>
      <c r="F2" s="349"/>
      <c r="G2" s="349"/>
      <c r="H2" s="349"/>
      <c r="I2" s="349"/>
      <c r="J2" s="349"/>
      <c r="K2" s="349"/>
      <c r="L2" s="349"/>
      <c r="M2" s="349"/>
      <c r="N2" s="349"/>
      <c r="O2" s="349"/>
      <c r="P2" s="349"/>
      <c r="Q2" s="349"/>
      <c r="R2" s="350"/>
      <c r="S2" s="133"/>
      <c r="T2" s="134"/>
    </row>
    <row r="3" spans="1:21" ht="21" x14ac:dyDescent="0.4">
      <c r="A3" s="90"/>
      <c r="B3" s="352" t="s">
        <v>199</v>
      </c>
      <c r="C3" s="352"/>
      <c r="D3" s="352"/>
      <c r="E3" s="352"/>
      <c r="F3" s="244"/>
      <c r="G3" s="130"/>
      <c r="H3" s="130"/>
      <c r="I3" s="130"/>
      <c r="J3" s="130"/>
      <c r="K3" s="130"/>
      <c r="L3" s="130"/>
      <c r="M3" s="130"/>
      <c r="N3" s="128"/>
      <c r="O3" s="128"/>
      <c r="P3" s="128"/>
      <c r="Q3" s="128"/>
      <c r="R3" s="81"/>
      <c r="S3" s="133"/>
      <c r="T3" s="134"/>
    </row>
    <row r="4" spans="1:21" ht="23.4" x14ac:dyDescent="0.4">
      <c r="A4" s="90"/>
      <c r="B4" s="33"/>
      <c r="C4" s="179"/>
      <c r="D4" s="180" t="s">
        <v>200</v>
      </c>
      <c r="E4" s="181">
        <f>Q680</f>
        <v>12322745.521433845</v>
      </c>
      <c r="F4" s="245"/>
      <c r="G4" s="129"/>
      <c r="H4" s="33"/>
      <c r="I4" s="193"/>
      <c r="J4" s="194" t="s">
        <v>15</v>
      </c>
      <c r="K4" s="112"/>
      <c r="L4" s="195"/>
      <c r="M4" s="196"/>
      <c r="N4" s="196"/>
      <c r="O4" s="196"/>
      <c r="P4" s="196"/>
      <c r="Q4" s="197"/>
      <c r="R4" s="143"/>
      <c r="S4" s="133"/>
      <c r="T4" s="134"/>
    </row>
    <row r="5" spans="1:21" ht="21" x14ac:dyDescent="0.4">
      <c r="A5" s="90"/>
      <c r="B5" s="182"/>
      <c r="C5" s="144" t="s">
        <v>201</v>
      </c>
      <c r="D5" s="29">
        <v>6.6780000000000006E-2</v>
      </c>
      <c r="E5" s="23">
        <f>P680*D5</f>
        <v>372864.51104795263</v>
      </c>
      <c r="F5" s="246" t="s">
        <v>202</v>
      </c>
      <c r="G5" s="129"/>
      <c r="H5" s="182"/>
      <c r="I5" s="145"/>
      <c r="J5" s="146" t="s">
        <v>17</v>
      </c>
      <c r="K5" s="147"/>
      <c r="L5" s="148"/>
      <c r="M5" s="149"/>
      <c r="N5" s="149"/>
      <c r="O5" s="149"/>
      <c r="P5" s="149"/>
      <c r="Q5" s="198"/>
      <c r="R5" s="143"/>
      <c r="S5" s="133"/>
      <c r="T5" s="134"/>
    </row>
    <row r="6" spans="1:21" ht="21" x14ac:dyDescent="0.4">
      <c r="A6" s="90"/>
      <c r="B6" s="182"/>
      <c r="C6" s="144" t="s">
        <v>203</v>
      </c>
      <c r="D6" s="30">
        <v>0.25</v>
      </c>
      <c r="E6" s="23">
        <f>P680*D6</f>
        <v>1395868.9392331259</v>
      </c>
      <c r="F6" s="246" t="s">
        <v>204</v>
      </c>
      <c r="G6" s="129"/>
      <c r="H6" s="182"/>
      <c r="I6" s="145"/>
      <c r="J6" s="146" t="s">
        <v>19</v>
      </c>
      <c r="K6" s="150"/>
      <c r="L6" s="148"/>
      <c r="M6" s="149"/>
      <c r="N6" s="149"/>
      <c r="O6" s="149"/>
      <c r="P6" s="149"/>
      <c r="Q6" s="198"/>
      <c r="R6" s="143"/>
      <c r="S6" s="133"/>
      <c r="T6" s="134"/>
    </row>
    <row r="7" spans="1:21" ht="21" x14ac:dyDescent="0.4">
      <c r="A7" s="90"/>
      <c r="B7" s="182"/>
      <c r="C7" s="144" t="s">
        <v>205</v>
      </c>
      <c r="D7" s="30">
        <v>0.25</v>
      </c>
      <c r="E7" s="24">
        <f>N680*D7</f>
        <v>1684817.4411253366</v>
      </c>
      <c r="F7" s="246" t="s">
        <v>204</v>
      </c>
      <c r="G7" s="129"/>
      <c r="H7" s="182"/>
      <c r="I7" s="145"/>
      <c r="J7" s="146" t="s">
        <v>206</v>
      </c>
      <c r="K7" s="151"/>
      <c r="L7" s="148"/>
      <c r="M7" s="149"/>
      <c r="N7" s="149"/>
      <c r="O7" s="149"/>
      <c r="P7" s="149"/>
      <c r="Q7" s="198"/>
      <c r="R7" s="143"/>
      <c r="S7" s="133"/>
      <c r="T7" s="134"/>
    </row>
    <row r="8" spans="1:21" ht="21.6" thickBot="1" x14ac:dyDescent="0.45">
      <c r="A8" s="90"/>
      <c r="B8" s="182"/>
      <c r="C8" s="31" t="s">
        <v>12</v>
      </c>
      <c r="D8" s="32">
        <v>1.4999999999999999E-2</v>
      </c>
      <c r="E8" s="25">
        <f>(E4+E5+E6+E7)*D8</f>
        <v>236644.44619260391</v>
      </c>
      <c r="F8" s="246" t="s">
        <v>207</v>
      </c>
      <c r="G8" s="129"/>
      <c r="H8" s="182"/>
      <c r="I8" s="145"/>
      <c r="J8" s="146"/>
      <c r="K8" s="151"/>
      <c r="L8" s="148"/>
      <c r="M8" s="149"/>
      <c r="N8" s="149"/>
      <c r="O8" s="149"/>
      <c r="P8" s="149"/>
      <c r="Q8" s="198"/>
      <c r="R8" s="143"/>
      <c r="S8" s="133"/>
      <c r="T8" s="134"/>
    </row>
    <row r="9" spans="1:21" ht="26.4" thickTop="1" x14ac:dyDescent="0.35">
      <c r="A9" s="90"/>
      <c r="B9" s="36"/>
      <c r="C9" s="183"/>
      <c r="D9" s="184" t="s">
        <v>208</v>
      </c>
      <c r="E9" s="185">
        <f>E4+E5+E6+E7+E8</f>
        <v>16012940.859032864</v>
      </c>
      <c r="F9" s="97"/>
      <c r="G9" s="129"/>
      <c r="H9" s="182"/>
      <c r="I9" s="145"/>
      <c r="J9" s="152" t="s">
        <v>209</v>
      </c>
      <c r="K9" s="26"/>
      <c r="L9" s="148"/>
      <c r="M9" s="149"/>
      <c r="N9" s="149"/>
      <c r="O9" s="149"/>
      <c r="P9" s="149"/>
      <c r="Q9" s="198"/>
      <c r="R9" s="143"/>
      <c r="S9" s="133"/>
      <c r="T9" s="134"/>
    </row>
    <row r="10" spans="1:21" ht="18" x14ac:dyDescent="0.35">
      <c r="A10" s="90"/>
      <c r="B10" s="130"/>
      <c r="C10" s="130"/>
      <c r="D10" s="130"/>
      <c r="E10" s="130"/>
      <c r="F10" s="130"/>
      <c r="G10" s="129"/>
      <c r="H10" s="182"/>
      <c r="I10" s="145"/>
      <c r="J10" s="152" t="s">
        <v>210</v>
      </c>
      <c r="K10" s="127">
        <v>139283</v>
      </c>
      <c r="L10" s="148"/>
      <c r="M10" s="149"/>
      <c r="N10" s="149"/>
      <c r="O10" s="149"/>
      <c r="P10" s="149"/>
      <c r="Q10" s="198"/>
      <c r="R10" s="143"/>
      <c r="S10" s="133"/>
      <c r="T10" s="134"/>
    </row>
    <row r="11" spans="1:21" ht="18" x14ac:dyDescent="0.35">
      <c r="A11" s="90"/>
      <c r="B11" s="33"/>
      <c r="C11" s="34" t="s">
        <v>211</v>
      </c>
      <c r="D11" s="35">
        <v>0</v>
      </c>
      <c r="E11" s="186" t="s">
        <v>212</v>
      </c>
      <c r="F11" s="245"/>
      <c r="G11" s="129"/>
      <c r="H11" s="182"/>
      <c r="I11" s="145"/>
      <c r="J11" s="153" t="s">
        <v>213</v>
      </c>
      <c r="K11" s="27">
        <v>1</v>
      </c>
      <c r="L11" s="148"/>
      <c r="M11" s="149"/>
      <c r="N11" s="149"/>
      <c r="O11" s="149"/>
      <c r="P11" s="149"/>
      <c r="Q11" s="198"/>
      <c r="R11" s="143"/>
      <c r="S11" s="133"/>
      <c r="T11" s="134"/>
    </row>
    <row r="12" spans="1:21" ht="18" x14ac:dyDescent="0.35">
      <c r="A12" s="90"/>
      <c r="B12" s="36"/>
      <c r="C12" s="37" t="s">
        <v>214</v>
      </c>
      <c r="D12" s="38">
        <v>0.05</v>
      </c>
      <c r="E12" s="154" t="s">
        <v>215</v>
      </c>
      <c r="F12" s="81"/>
      <c r="G12" s="129"/>
      <c r="H12" s="182"/>
      <c r="I12" s="145"/>
      <c r="J12" s="153" t="s">
        <v>216</v>
      </c>
      <c r="K12" s="28"/>
      <c r="L12" s="148"/>
      <c r="M12" s="149"/>
      <c r="N12" s="149"/>
      <c r="O12" s="149"/>
      <c r="P12" s="149"/>
      <c r="Q12" s="198"/>
      <c r="R12" s="143"/>
      <c r="S12" s="133"/>
      <c r="T12" s="134"/>
    </row>
    <row r="13" spans="1:21" ht="18" x14ac:dyDescent="0.35">
      <c r="A13" s="90"/>
      <c r="B13" s="187" t="s">
        <v>217</v>
      </c>
      <c r="C13" s="188"/>
      <c r="D13" s="188"/>
      <c r="E13" s="189"/>
      <c r="F13" s="97"/>
      <c r="G13" s="129"/>
      <c r="H13" s="182"/>
      <c r="I13" s="145"/>
      <c r="J13" s="152" t="s">
        <v>218</v>
      </c>
      <c r="K13" s="27">
        <v>815750</v>
      </c>
      <c r="L13" s="148"/>
      <c r="M13" s="149"/>
      <c r="N13" s="149"/>
      <c r="O13" s="149"/>
      <c r="P13" s="149"/>
      <c r="Q13" s="198"/>
      <c r="R13" s="143"/>
      <c r="S13" s="133"/>
      <c r="T13" s="134"/>
    </row>
    <row r="14" spans="1:21" ht="21" x14ac:dyDescent="0.35">
      <c r="A14" s="90"/>
      <c r="B14" s="155"/>
      <c r="C14" s="155"/>
      <c r="D14" s="156"/>
      <c r="E14" s="156"/>
      <c r="F14" s="244"/>
      <c r="G14" s="129"/>
      <c r="H14" s="182"/>
      <c r="I14" s="145"/>
      <c r="J14" s="152" t="s">
        <v>219</v>
      </c>
      <c r="K14" s="27">
        <v>0</v>
      </c>
      <c r="L14" s="148"/>
      <c r="M14" s="149"/>
      <c r="N14" s="149"/>
      <c r="O14" s="149"/>
      <c r="P14" s="149"/>
      <c r="Q14" s="198"/>
      <c r="R14" s="143"/>
      <c r="S14" s="133"/>
      <c r="T14" s="134"/>
    </row>
    <row r="15" spans="1:21" ht="21" x14ac:dyDescent="0.4">
      <c r="A15" s="90"/>
      <c r="B15" s="190" t="s">
        <v>220</v>
      </c>
      <c r="C15" s="191"/>
      <c r="D15" s="192"/>
      <c r="E15" s="192"/>
      <c r="F15" s="247"/>
      <c r="G15" s="129"/>
      <c r="H15" s="36"/>
      <c r="I15" s="199"/>
      <c r="J15" s="200"/>
      <c r="K15" s="28"/>
      <c r="L15" s="201"/>
      <c r="M15" s="202"/>
      <c r="N15" s="202"/>
      <c r="O15" s="202"/>
      <c r="P15" s="202"/>
      <c r="Q15" s="203"/>
      <c r="R15" s="143"/>
      <c r="S15" s="135"/>
      <c r="T15" s="136"/>
      <c r="U15" s="12"/>
    </row>
    <row r="16" spans="1:21" ht="21" x14ac:dyDescent="0.25">
      <c r="A16" s="90"/>
      <c r="B16" s="156"/>
      <c r="C16" s="156"/>
      <c r="D16" s="156"/>
      <c r="E16" s="351"/>
      <c r="F16" s="351"/>
      <c r="G16" s="130"/>
      <c r="H16" s="130"/>
      <c r="I16" s="130"/>
      <c r="J16" s="130"/>
      <c r="K16" s="130"/>
      <c r="L16" s="130"/>
      <c r="M16" s="130"/>
      <c r="N16" s="130"/>
      <c r="O16" s="130"/>
      <c r="P16" s="130"/>
      <c r="Q16" s="130"/>
      <c r="R16" s="157"/>
      <c r="S16" s="135"/>
      <c r="T16" s="137"/>
      <c r="U16" s="12"/>
    </row>
    <row r="17" spans="1:21" s="3" customFormat="1" ht="46.8" x14ac:dyDescent="0.25">
      <c r="A17" s="48" t="s">
        <v>179</v>
      </c>
      <c r="B17" s="48" t="s">
        <v>180</v>
      </c>
      <c r="C17" s="48" t="s">
        <v>181</v>
      </c>
      <c r="D17" s="48" t="s">
        <v>182</v>
      </c>
      <c r="E17" s="48" t="s">
        <v>83</v>
      </c>
      <c r="F17" s="248" t="s">
        <v>183</v>
      </c>
      <c r="G17" s="53" t="s">
        <v>184</v>
      </c>
      <c r="H17" s="53" t="s">
        <v>185</v>
      </c>
      <c r="I17" s="53" t="s">
        <v>186</v>
      </c>
      <c r="J17" s="100" t="s">
        <v>187</v>
      </c>
      <c r="K17" s="53" t="s">
        <v>188</v>
      </c>
      <c r="L17" s="53" t="s">
        <v>189</v>
      </c>
      <c r="M17" s="53" t="s">
        <v>190</v>
      </c>
      <c r="N17" s="53" t="s">
        <v>191</v>
      </c>
      <c r="O17" s="54" t="s">
        <v>192</v>
      </c>
      <c r="P17" s="54" t="s">
        <v>193</v>
      </c>
      <c r="Q17" s="48" t="s">
        <v>194</v>
      </c>
      <c r="R17" s="48" t="s">
        <v>195</v>
      </c>
      <c r="S17" s="131" t="s">
        <v>221</v>
      </c>
      <c r="T17" s="132" t="s">
        <v>222</v>
      </c>
      <c r="U17" s="2"/>
    </row>
    <row r="18" spans="1:21" s="7" customFormat="1" x14ac:dyDescent="0.25">
      <c r="A18" s="221"/>
      <c r="B18" s="221"/>
      <c r="C18" s="221"/>
      <c r="D18" s="221" t="s">
        <v>44</v>
      </c>
      <c r="E18" s="222"/>
      <c r="F18" s="249" t="s">
        <v>223</v>
      </c>
      <c r="G18" s="224"/>
      <c r="H18" s="223"/>
      <c r="I18" s="225"/>
      <c r="J18" s="225"/>
      <c r="K18" s="223"/>
      <c r="L18" s="223"/>
      <c r="M18" s="223"/>
      <c r="N18" s="223"/>
      <c r="O18" s="223"/>
      <c r="P18" s="223"/>
      <c r="Q18" s="223"/>
      <c r="R18" s="226">
        <f>SUM(Q19:Q65)</f>
        <v>2029344.0918436968</v>
      </c>
      <c r="S18" s="138"/>
      <c r="T18" s="139"/>
      <c r="U18" s="13">
        <f>SUM(Q67:Q678)</f>
        <v>10293401.429590143</v>
      </c>
    </row>
    <row r="19" spans="1:21" s="7" customFormat="1" x14ac:dyDescent="0.25">
      <c r="A19" s="158"/>
      <c r="B19" s="49"/>
      <c r="C19" s="49"/>
      <c r="D19" s="102"/>
      <c r="E19" s="219"/>
      <c r="F19" s="250" t="s">
        <v>248</v>
      </c>
      <c r="G19" s="50"/>
      <c r="H19" s="51"/>
      <c r="I19" s="52"/>
      <c r="J19" s="101"/>
      <c r="K19" s="55"/>
      <c r="L19" s="56"/>
      <c r="M19" s="57"/>
      <c r="N19" s="58"/>
      <c r="O19" s="60"/>
      <c r="P19" s="60"/>
      <c r="Q19" s="61"/>
      <c r="R19" s="177"/>
      <c r="S19" s="133"/>
      <c r="T19" s="134"/>
      <c r="U19" s="14"/>
    </row>
    <row r="20" spans="1:21" s="7" customFormat="1" x14ac:dyDescent="0.25">
      <c r="A20" s="158"/>
      <c r="B20" s="49"/>
      <c r="C20" s="49"/>
      <c r="D20" s="102"/>
      <c r="E20" s="219"/>
      <c r="F20" s="251" t="s">
        <v>1065</v>
      </c>
      <c r="G20" s="50"/>
      <c r="H20" s="51"/>
      <c r="I20" s="52"/>
      <c r="J20" s="101"/>
      <c r="K20" s="55"/>
      <c r="L20" s="59"/>
      <c r="M20" s="57"/>
      <c r="N20" s="58"/>
      <c r="O20" s="60"/>
      <c r="P20" s="60"/>
      <c r="Q20" s="61"/>
      <c r="R20" s="178"/>
      <c r="S20" s="133"/>
      <c r="T20" s="134"/>
    </row>
    <row r="21" spans="1:21" s="7" customFormat="1" x14ac:dyDescent="0.25">
      <c r="A21" s="113">
        <f>IF(J21&lt;&gt;"",1+MAX($A$17:A20),"")</f>
        <v>1</v>
      </c>
      <c r="B21" s="49"/>
      <c r="C21" s="49"/>
      <c r="D21" s="102" t="s">
        <v>44</v>
      </c>
      <c r="E21" s="219" t="s">
        <v>45</v>
      </c>
      <c r="F21" s="250" t="s">
        <v>1066</v>
      </c>
      <c r="G21" s="50">
        <v>1</v>
      </c>
      <c r="H21" s="51">
        <f>IF(VLOOKUP(J21,'HOURLY RATES'!B$116:C$124,2,0)=0,$J$3,VLOOKUP(J21,'HOURLY RATES'!B$116:C$124,2,0))</f>
        <v>0</v>
      </c>
      <c r="I21" s="52">
        <f>(G21*(1+H21))</f>
        <v>1</v>
      </c>
      <c r="J21" s="101" t="s">
        <v>224</v>
      </c>
      <c r="K21" s="55"/>
      <c r="L21" s="59">
        <f>K21*I21</f>
        <v>0</v>
      </c>
      <c r="M21" s="57">
        <f>IF(VLOOKUP(E21,'HOURLY RATES'!C$6:D$105,2,0)=0,$E$3,VLOOKUP(E21,'HOURLY RATES'!C$6:D$105,2,0))</f>
        <v>79.331999999999994</v>
      </c>
      <c r="N21" s="57">
        <f>M21*L21</f>
        <v>0</v>
      </c>
      <c r="O21" s="60"/>
      <c r="P21" s="60"/>
      <c r="Q21" s="61">
        <f>P21+N21</f>
        <v>0</v>
      </c>
      <c r="R21" s="178"/>
      <c r="S21" s="138">
        <f>((((N21*(1+$D$7))+(P21*(1+$D$5+$D$6)))*(1+$D$8)))/I21</f>
        <v>0</v>
      </c>
      <c r="T21" s="139">
        <f>S21*I21</f>
        <v>0</v>
      </c>
    </row>
    <row r="22" spans="1:21" s="7" customFormat="1" x14ac:dyDescent="0.25">
      <c r="A22" s="113">
        <f>IF(J22&lt;&gt;"",1+MAX($A$17:A21),"")</f>
        <v>2</v>
      </c>
      <c r="B22" s="49"/>
      <c r="C22" s="49"/>
      <c r="D22" s="102" t="s">
        <v>44</v>
      </c>
      <c r="E22" s="219" t="s">
        <v>45</v>
      </c>
      <c r="F22" s="250" t="s">
        <v>1067</v>
      </c>
      <c r="G22" s="50">
        <v>1</v>
      </c>
      <c r="H22" s="51">
        <f>IF(VLOOKUP(J22,'HOURLY RATES'!B$116:C$124,2,0)=0,$J$3,VLOOKUP(J22,'HOURLY RATES'!B$116:C$124,2,0))</f>
        <v>0</v>
      </c>
      <c r="I22" s="52">
        <f t="shared" ref="I22:I31" si="0">(G22*(1+H22))</f>
        <v>1</v>
      </c>
      <c r="J22" s="101" t="s">
        <v>224</v>
      </c>
      <c r="K22" s="55"/>
      <c r="L22" s="59">
        <f t="shared" ref="L22:L31" si="1">K22*I22</f>
        <v>0</v>
      </c>
      <c r="M22" s="57">
        <f>IF(VLOOKUP(E22,'HOURLY RATES'!C$6:D$105,2,0)=0,$E$3,VLOOKUP(E22,'HOURLY RATES'!C$6:D$105,2,0))</f>
        <v>79.331999999999994</v>
      </c>
      <c r="N22" s="57">
        <f t="shared" ref="N22:N31" si="2">M22*L22</f>
        <v>0</v>
      </c>
      <c r="O22" s="60"/>
      <c r="P22" s="60"/>
      <c r="Q22" s="61">
        <f t="shared" ref="Q22:Q62" si="3">P22+N22</f>
        <v>0</v>
      </c>
      <c r="R22" s="178"/>
      <c r="S22" s="138">
        <f t="shared" ref="S22:S65" si="4">((((N22*(1+$D$7))+(P22*(1+$D$5+$D$6)))*(1+$D$8)))/I22</f>
        <v>0</v>
      </c>
      <c r="T22" s="139">
        <f t="shared" ref="T22:T65" si="5">S22*I22</f>
        <v>0</v>
      </c>
    </row>
    <row r="23" spans="1:21" s="7" customFormat="1" x14ac:dyDescent="0.25">
      <c r="A23" s="113">
        <f>IF(J23&lt;&gt;"",1+MAX($A$17:A22),"")</f>
        <v>3</v>
      </c>
      <c r="B23" s="49"/>
      <c r="C23" s="49"/>
      <c r="D23" s="102" t="s">
        <v>44</v>
      </c>
      <c r="E23" s="219" t="s">
        <v>45</v>
      </c>
      <c r="F23" s="250" t="s">
        <v>225</v>
      </c>
      <c r="G23" s="50">
        <v>1</v>
      </c>
      <c r="H23" s="51">
        <f>IF(VLOOKUP(J23,'HOURLY RATES'!B$116:C$124,2,0)=0,$J$3,VLOOKUP(J23,'HOURLY RATES'!B$116:C$124,2,0))</f>
        <v>0</v>
      </c>
      <c r="I23" s="52">
        <f t="shared" si="0"/>
        <v>1</v>
      </c>
      <c r="J23" s="101" t="s">
        <v>224</v>
      </c>
      <c r="K23" s="55"/>
      <c r="L23" s="59">
        <f t="shared" si="1"/>
        <v>0</v>
      </c>
      <c r="M23" s="57">
        <f>IF(VLOOKUP(E23,'HOURLY RATES'!C$6:D$105,2,0)=0,$E$3,VLOOKUP(E23,'HOURLY RATES'!C$6:D$105,2,0))</f>
        <v>79.331999999999994</v>
      </c>
      <c r="N23" s="57">
        <f t="shared" si="2"/>
        <v>0</v>
      </c>
      <c r="O23" s="60"/>
      <c r="P23" s="60"/>
      <c r="Q23" s="61">
        <f t="shared" si="3"/>
        <v>0</v>
      </c>
      <c r="R23" s="178"/>
      <c r="S23" s="138">
        <f t="shared" si="4"/>
        <v>0</v>
      </c>
      <c r="T23" s="139">
        <f t="shared" si="5"/>
        <v>0</v>
      </c>
    </row>
    <row r="24" spans="1:21" s="7" customFormat="1" x14ac:dyDescent="0.25">
      <c r="A24" s="113">
        <f>IF(J24&lt;&gt;"",1+MAX($A$17:A23),"")</f>
        <v>4</v>
      </c>
      <c r="B24" s="49"/>
      <c r="C24" s="49"/>
      <c r="D24" s="102" t="s">
        <v>44</v>
      </c>
      <c r="E24" s="219" t="s">
        <v>45</v>
      </c>
      <c r="F24" s="250" t="s">
        <v>1068</v>
      </c>
      <c r="G24" s="50">
        <v>1</v>
      </c>
      <c r="H24" s="51">
        <f>IF(VLOOKUP(J24,'HOURLY RATES'!B$116:C$124,2,0)=0,$J$3,VLOOKUP(J24,'HOURLY RATES'!B$116:C$124,2,0))</f>
        <v>0</v>
      </c>
      <c r="I24" s="52">
        <f t="shared" si="0"/>
        <v>1</v>
      </c>
      <c r="J24" s="101" t="s">
        <v>224</v>
      </c>
      <c r="K24" s="55"/>
      <c r="L24" s="59">
        <f t="shared" si="1"/>
        <v>0</v>
      </c>
      <c r="M24" s="57">
        <f>IF(VLOOKUP(E24,'HOURLY RATES'!C$6:D$105,2,0)=0,$E$3,VLOOKUP(E24,'HOURLY RATES'!C$6:D$105,2,0))</f>
        <v>79.331999999999994</v>
      </c>
      <c r="N24" s="57">
        <f t="shared" si="2"/>
        <v>0</v>
      </c>
      <c r="O24" s="60"/>
      <c r="P24" s="60"/>
      <c r="Q24" s="61">
        <f t="shared" si="3"/>
        <v>0</v>
      </c>
      <c r="R24" s="178"/>
      <c r="S24" s="138">
        <f t="shared" si="4"/>
        <v>0</v>
      </c>
      <c r="T24" s="139">
        <f t="shared" si="5"/>
        <v>0</v>
      </c>
    </row>
    <row r="25" spans="1:21" s="7" customFormat="1" x14ac:dyDescent="0.25">
      <c r="A25" s="113">
        <f>IF(J25&lt;&gt;"",1+MAX($A$17:A24),"")</f>
        <v>5</v>
      </c>
      <c r="B25" s="49"/>
      <c r="C25" s="49"/>
      <c r="D25" s="102" t="s">
        <v>44</v>
      </c>
      <c r="E25" s="219" t="s">
        <v>45</v>
      </c>
      <c r="F25" s="250" t="s">
        <v>1069</v>
      </c>
      <c r="G25" s="50">
        <v>1</v>
      </c>
      <c r="H25" s="51">
        <f>IF(VLOOKUP(J25,'HOURLY RATES'!B$116:C$124,2,0)=0,$J$3,VLOOKUP(J25,'HOURLY RATES'!B$116:C$124,2,0))</f>
        <v>0</v>
      </c>
      <c r="I25" s="52">
        <f t="shared" si="0"/>
        <v>1</v>
      </c>
      <c r="J25" s="101" t="s">
        <v>224</v>
      </c>
      <c r="K25" s="55"/>
      <c r="L25" s="59">
        <f t="shared" si="1"/>
        <v>0</v>
      </c>
      <c r="M25" s="57">
        <f>IF(VLOOKUP(E25,'HOURLY RATES'!C$6:D$105,2,0)=0,$E$3,VLOOKUP(E25,'HOURLY RATES'!C$6:D$105,2,0))</f>
        <v>79.331999999999994</v>
      </c>
      <c r="N25" s="57">
        <f t="shared" si="2"/>
        <v>0</v>
      </c>
      <c r="O25" s="60"/>
      <c r="P25" s="60"/>
      <c r="Q25" s="61">
        <f t="shared" si="3"/>
        <v>0</v>
      </c>
      <c r="R25" s="178"/>
      <c r="S25" s="138">
        <f t="shared" si="4"/>
        <v>0</v>
      </c>
      <c r="T25" s="139">
        <f t="shared" si="5"/>
        <v>0</v>
      </c>
    </row>
    <row r="26" spans="1:21" s="7" customFormat="1" x14ac:dyDescent="0.25">
      <c r="A26" s="113">
        <f>IF(J26&lt;&gt;"",1+MAX($A$17:A25),"")</f>
        <v>6</v>
      </c>
      <c r="B26" s="49"/>
      <c r="C26" s="49"/>
      <c r="D26" s="102" t="s">
        <v>44</v>
      </c>
      <c r="E26" s="219" t="s">
        <v>45</v>
      </c>
      <c r="F26" s="250" t="s">
        <v>226</v>
      </c>
      <c r="G26" s="50">
        <v>1</v>
      </c>
      <c r="H26" s="51">
        <f>IF(VLOOKUP(J26,'HOURLY RATES'!B$116:C$124,2,0)=0,$J$3,VLOOKUP(J26,'HOURLY RATES'!B$116:C$124,2,0))</f>
        <v>0</v>
      </c>
      <c r="I26" s="52">
        <f t="shared" si="0"/>
        <v>1</v>
      </c>
      <c r="J26" s="101" t="s">
        <v>224</v>
      </c>
      <c r="K26" s="55"/>
      <c r="L26" s="59">
        <f t="shared" si="1"/>
        <v>0</v>
      </c>
      <c r="M26" s="57">
        <f>IF(VLOOKUP(E26,'HOURLY RATES'!C$6:D$105,2,0)=0,$E$3,VLOOKUP(E26,'HOURLY RATES'!C$6:D$105,2,0))</f>
        <v>79.331999999999994</v>
      </c>
      <c r="N26" s="57">
        <f t="shared" si="2"/>
        <v>0</v>
      </c>
      <c r="O26" s="60"/>
      <c r="P26" s="60"/>
      <c r="Q26" s="61">
        <f t="shared" si="3"/>
        <v>0</v>
      </c>
      <c r="R26" s="178"/>
      <c r="S26" s="138">
        <f t="shared" si="4"/>
        <v>0</v>
      </c>
      <c r="T26" s="139">
        <f t="shared" si="5"/>
        <v>0</v>
      </c>
    </row>
    <row r="27" spans="1:21" s="7" customFormat="1" x14ac:dyDescent="0.25">
      <c r="A27" s="113">
        <f>IF(J27&lt;&gt;"",1+MAX($A$17:A26),"")</f>
        <v>7</v>
      </c>
      <c r="B27" s="49"/>
      <c r="C27" s="49"/>
      <c r="D27" s="102" t="s">
        <v>44</v>
      </c>
      <c r="E27" s="219" t="s">
        <v>45</v>
      </c>
      <c r="F27" s="250" t="s">
        <v>227</v>
      </c>
      <c r="G27" s="50">
        <v>1</v>
      </c>
      <c r="H27" s="51">
        <f>IF(VLOOKUP(J27,'HOURLY RATES'!B$116:C$124,2,0)=0,$J$3,VLOOKUP(J27,'HOURLY RATES'!B$116:C$124,2,0))</f>
        <v>0</v>
      </c>
      <c r="I27" s="52">
        <f t="shared" si="0"/>
        <v>1</v>
      </c>
      <c r="J27" s="101" t="s">
        <v>224</v>
      </c>
      <c r="K27" s="159">
        <f>1.5%*($U$18)/M27</f>
        <v>1946.2640730581877</v>
      </c>
      <c r="L27" s="59">
        <f t="shared" si="1"/>
        <v>1946.2640730581877</v>
      </c>
      <c r="M27" s="57">
        <f>IF(VLOOKUP(E27,'HOURLY RATES'!C$6:D$105,2,0)=0,$E$3,VLOOKUP(E27,'HOURLY RATES'!C$6:D$105,2,0))</f>
        <v>79.331999999999994</v>
      </c>
      <c r="N27" s="57">
        <f t="shared" si="2"/>
        <v>154401.02144385214</v>
      </c>
      <c r="O27" s="60"/>
      <c r="P27" s="60"/>
      <c r="Q27" s="61">
        <f t="shared" si="3"/>
        <v>154401.02144385214</v>
      </c>
      <c r="R27" s="178"/>
      <c r="S27" s="138">
        <f t="shared" si="4"/>
        <v>195896.29595688736</v>
      </c>
      <c r="T27" s="139">
        <f t="shared" si="5"/>
        <v>195896.29595688736</v>
      </c>
    </row>
    <row r="28" spans="1:21" s="7" customFormat="1" x14ac:dyDescent="0.25">
      <c r="A28" s="113">
        <f>IF(J28&lt;&gt;"",1+MAX($A$17:A27),"")</f>
        <v>8</v>
      </c>
      <c r="B28" s="49"/>
      <c r="C28" s="49"/>
      <c r="D28" s="102" t="s">
        <v>44</v>
      </c>
      <c r="E28" s="219" t="s">
        <v>45</v>
      </c>
      <c r="F28" s="250" t="s">
        <v>1070</v>
      </c>
      <c r="G28" s="50">
        <v>1</v>
      </c>
      <c r="H28" s="51">
        <f>IF(VLOOKUP(J28,'HOURLY RATES'!B$116:C$124,2,0)=0,$J$3,VLOOKUP(J28,'HOURLY RATES'!B$116:C$124,2,0))</f>
        <v>0</v>
      </c>
      <c r="I28" s="52">
        <f t="shared" si="0"/>
        <v>1</v>
      </c>
      <c r="J28" s="101" t="s">
        <v>224</v>
      </c>
      <c r="K28" s="159"/>
      <c r="L28" s="59">
        <f t="shared" si="1"/>
        <v>0</v>
      </c>
      <c r="M28" s="57">
        <f>IF(VLOOKUP(E28,'HOURLY RATES'!C$6:D$105,2,0)=0,$E$3,VLOOKUP(E28,'HOURLY RATES'!C$6:D$105,2,0))</f>
        <v>79.331999999999994</v>
      </c>
      <c r="N28" s="57">
        <f t="shared" si="2"/>
        <v>0</v>
      </c>
      <c r="O28" s="60"/>
      <c r="P28" s="60"/>
      <c r="Q28" s="61">
        <f t="shared" si="3"/>
        <v>0</v>
      </c>
      <c r="R28" s="178"/>
      <c r="S28" s="138">
        <f t="shared" si="4"/>
        <v>0</v>
      </c>
      <c r="T28" s="139">
        <f t="shared" si="5"/>
        <v>0</v>
      </c>
    </row>
    <row r="29" spans="1:21" s="7" customFormat="1" x14ac:dyDescent="0.25">
      <c r="A29" s="113">
        <f>IF(J29&lt;&gt;"",1+MAX($A$17:A28),"")</f>
        <v>9</v>
      </c>
      <c r="B29" s="49"/>
      <c r="C29" s="49"/>
      <c r="D29" s="102" t="s">
        <v>44</v>
      </c>
      <c r="E29" s="219" t="s">
        <v>45</v>
      </c>
      <c r="F29" s="250" t="s">
        <v>228</v>
      </c>
      <c r="G29" s="50">
        <v>1</v>
      </c>
      <c r="H29" s="51">
        <f>IF(VLOOKUP(J29,'HOURLY RATES'!B$116:C$124,2,0)=0,$J$3,VLOOKUP(J29,'HOURLY RATES'!B$116:C$124,2,0))</f>
        <v>0</v>
      </c>
      <c r="I29" s="52">
        <f t="shared" si="0"/>
        <v>1</v>
      </c>
      <c r="J29" s="101" t="s">
        <v>224</v>
      </c>
      <c r="K29" s="159"/>
      <c r="L29" s="59">
        <f t="shared" si="1"/>
        <v>0</v>
      </c>
      <c r="M29" s="57">
        <f>IF(VLOOKUP(E29,'HOURLY RATES'!C$6:D$105,2,0)=0,$E$3,VLOOKUP(E29,'HOURLY RATES'!C$6:D$105,2,0))</f>
        <v>79.331999999999994</v>
      </c>
      <c r="N29" s="57">
        <f t="shared" si="2"/>
        <v>0</v>
      </c>
      <c r="O29" s="60"/>
      <c r="P29" s="60"/>
      <c r="Q29" s="61">
        <f t="shared" si="3"/>
        <v>0</v>
      </c>
      <c r="R29" s="178"/>
      <c r="S29" s="138">
        <f t="shared" si="4"/>
        <v>0</v>
      </c>
      <c r="T29" s="139">
        <f t="shared" si="5"/>
        <v>0</v>
      </c>
    </row>
    <row r="30" spans="1:21" s="7" customFormat="1" x14ac:dyDescent="0.25">
      <c r="A30" s="113">
        <f>IF(J30&lt;&gt;"",1+MAX($A$17:A29),"")</f>
        <v>10</v>
      </c>
      <c r="B30" s="49"/>
      <c r="C30" s="49"/>
      <c r="D30" s="102" t="s">
        <v>44</v>
      </c>
      <c r="E30" s="219" t="s">
        <v>45</v>
      </c>
      <c r="F30" s="250" t="s">
        <v>229</v>
      </c>
      <c r="G30" s="50">
        <v>1</v>
      </c>
      <c r="H30" s="51">
        <f>IF(VLOOKUP(J30,'HOURLY RATES'!B$116:C$124,2,0)=0,$J$3,VLOOKUP(J30,'HOURLY RATES'!B$116:C$124,2,0))</f>
        <v>0</v>
      </c>
      <c r="I30" s="52">
        <f t="shared" si="0"/>
        <v>1</v>
      </c>
      <c r="J30" s="101" t="s">
        <v>224</v>
      </c>
      <c r="K30" s="159"/>
      <c r="L30" s="59">
        <f t="shared" si="1"/>
        <v>0</v>
      </c>
      <c r="M30" s="57">
        <f>IF(VLOOKUP(E30,'HOURLY RATES'!C$6:D$105,2,0)=0,$E$3,VLOOKUP(E30,'HOURLY RATES'!C$6:D$105,2,0))</f>
        <v>79.331999999999994</v>
      </c>
      <c r="N30" s="57">
        <f t="shared" si="2"/>
        <v>0</v>
      </c>
      <c r="O30" s="60"/>
      <c r="P30" s="60"/>
      <c r="Q30" s="61">
        <f t="shared" si="3"/>
        <v>0</v>
      </c>
      <c r="R30" s="178"/>
      <c r="S30" s="138">
        <f t="shared" si="4"/>
        <v>0</v>
      </c>
      <c r="T30" s="139">
        <f t="shared" si="5"/>
        <v>0</v>
      </c>
    </row>
    <row r="31" spans="1:21" s="7" customFormat="1" x14ac:dyDescent="0.25">
      <c r="A31" s="113">
        <f>IF(J31&lt;&gt;"",1+MAX($A$17:A30),"")</f>
        <v>11</v>
      </c>
      <c r="B31" s="49"/>
      <c r="C31" s="49"/>
      <c r="D31" s="102" t="s">
        <v>44</v>
      </c>
      <c r="E31" s="219" t="s">
        <v>45</v>
      </c>
      <c r="F31" s="250" t="s">
        <v>1071</v>
      </c>
      <c r="G31" s="50">
        <v>1</v>
      </c>
      <c r="H31" s="51">
        <f>IF(VLOOKUP(J31,'HOURLY RATES'!B$116:C$124,2,0)=0,$J$3,VLOOKUP(J31,'HOURLY RATES'!B$116:C$124,2,0))</f>
        <v>0</v>
      </c>
      <c r="I31" s="52">
        <f t="shared" si="0"/>
        <v>1</v>
      </c>
      <c r="J31" s="101" t="s">
        <v>224</v>
      </c>
      <c r="K31" s="159"/>
      <c r="L31" s="59">
        <f t="shared" si="1"/>
        <v>0</v>
      </c>
      <c r="M31" s="57">
        <f>IF(VLOOKUP(E31,'HOURLY RATES'!C$6:D$105,2,0)=0,$E$3,VLOOKUP(E31,'HOURLY RATES'!C$6:D$105,2,0))</f>
        <v>79.331999999999994</v>
      </c>
      <c r="N31" s="57">
        <f t="shared" si="2"/>
        <v>0</v>
      </c>
      <c r="O31" s="60"/>
      <c r="P31" s="60"/>
      <c r="Q31" s="61">
        <f t="shared" si="3"/>
        <v>0</v>
      </c>
      <c r="R31" s="178"/>
      <c r="S31" s="138">
        <f t="shared" si="4"/>
        <v>0</v>
      </c>
      <c r="T31" s="139">
        <f t="shared" si="5"/>
        <v>0</v>
      </c>
    </row>
    <row r="32" spans="1:21" s="7" customFormat="1" x14ac:dyDescent="0.25">
      <c r="A32" s="113" t="str">
        <f>IF(J32&lt;&gt;"",1+MAX($A$17:A31),"")</f>
        <v/>
      </c>
      <c r="B32" s="49"/>
      <c r="C32" s="49"/>
      <c r="D32" s="102"/>
      <c r="E32" s="219"/>
      <c r="F32" s="250" t="s">
        <v>248</v>
      </c>
      <c r="G32" s="50"/>
      <c r="H32" s="51"/>
      <c r="I32" s="52"/>
      <c r="J32" s="101"/>
      <c r="K32" s="159"/>
      <c r="L32" s="56"/>
      <c r="M32" s="57"/>
      <c r="N32" s="58"/>
      <c r="O32" s="60"/>
      <c r="P32" s="60"/>
      <c r="Q32" s="61"/>
      <c r="R32" s="178"/>
      <c r="S32" s="138"/>
      <c r="T32" s="139"/>
    </row>
    <row r="33" spans="1:20" s="7" customFormat="1" x14ac:dyDescent="0.25">
      <c r="A33" s="113" t="str">
        <f>IF(J33&lt;&gt;"",1+MAX($A$17:A32),"")</f>
        <v/>
      </c>
      <c r="B33" s="49"/>
      <c r="C33" s="49"/>
      <c r="D33" s="102"/>
      <c r="E33" s="219"/>
      <c r="F33" s="251" t="s">
        <v>76</v>
      </c>
      <c r="G33" s="50"/>
      <c r="H33" s="51"/>
      <c r="I33" s="52"/>
      <c r="J33" s="101"/>
      <c r="K33" s="159"/>
      <c r="L33" s="56"/>
      <c r="M33" s="57"/>
      <c r="N33" s="58"/>
      <c r="O33" s="60"/>
      <c r="P33" s="60"/>
      <c r="Q33" s="61"/>
      <c r="R33" s="178"/>
      <c r="S33" s="138"/>
      <c r="T33" s="139"/>
    </row>
    <row r="34" spans="1:20" s="7" customFormat="1" x14ac:dyDescent="0.25">
      <c r="A34" s="113">
        <f>IF(J34&lt;&gt;"",1+MAX($A$17:A33),"")</f>
        <v>12</v>
      </c>
      <c r="B34" s="49"/>
      <c r="C34" s="49"/>
      <c r="D34" s="102" t="s">
        <v>44</v>
      </c>
      <c r="E34" s="219" t="s">
        <v>45</v>
      </c>
      <c r="F34" s="250" t="s">
        <v>1072</v>
      </c>
      <c r="G34" s="50">
        <v>1</v>
      </c>
      <c r="H34" s="51">
        <f>IF(VLOOKUP(J34,'HOURLY RATES'!B$116:C$124,2,0)=0,$J$3,VLOOKUP(J34,'HOURLY RATES'!B$116:C$124,2,0))</f>
        <v>0</v>
      </c>
      <c r="I34" s="52">
        <f t="shared" ref="I34:I36" si="6">(G34*(1+H34))</f>
        <v>1</v>
      </c>
      <c r="J34" s="101" t="s">
        <v>224</v>
      </c>
      <c r="K34" s="159">
        <f>1.388%*(U18)/M34</f>
        <v>1800.9430222698431</v>
      </c>
      <c r="L34" s="59">
        <f t="shared" ref="L34:L36" si="7">K34*I34</f>
        <v>1800.9430222698431</v>
      </c>
      <c r="M34" s="57">
        <f>IF(VLOOKUP(E34,'HOURLY RATES'!C$6:D$105,2,0)=0,$E$3,VLOOKUP(E34,'HOURLY RATES'!C$6:D$105,2,0))</f>
        <v>79.331999999999994</v>
      </c>
      <c r="N34" s="57">
        <f t="shared" ref="N34:N36" si="8">M34*L34</f>
        <v>142872.41184271118</v>
      </c>
      <c r="O34" s="60"/>
      <c r="P34" s="60"/>
      <c r="Q34" s="61">
        <f t="shared" ref="Q34:Q36" si="9">P34+N34</f>
        <v>142872.41184271118</v>
      </c>
      <c r="R34" s="178"/>
      <c r="S34" s="138">
        <f t="shared" si="4"/>
        <v>181269.3725254398</v>
      </c>
      <c r="T34" s="139">
        <f t="shared" si="5"/>
        <v>181269.3725254398</v>
      </c>
    </row>
    <row r="35" spans="1:20" s="7" customFormat="1" x14ac:dyDescent="0.25">
      <c r="A35" s="113">
        <f>IF(J35&lt;&gt;"",1+MAX($A$17:A34),"")</f>
        <v>13</v>
      </c>
      <c r="B35" s="49"/>
      <c r="C35" s="49"/>
      <c r="D35" s="102" t="s">
        <v>44</v>
      </c>
      <c r="E35" s="219" t="s">
        <v>45</v>
      </c>
      <c r="F35" s="250" t="s">
        <v>1073</v>
      </c>
      <c r="G35" s="50">
        <v>1</v>
      </c>
      <c r="H35" s="51">
        <f>IF(VLOOKUP(J35,'HOURLY RATES'!B$116:C$124,2,0)=0,$J$3,VLOOKUP(J35,'HOURLY RATES'!B$116:C$124,2,0))</f>
        <v>0</v>
      </c>
      <c r="I35" s="52">
        <f t="shared" si="6"/>
        <v>1</v>
      </c>
      <c r="J35" s="101" t="s">
        <v>224</v>
      </c>
      <c r="K35" s="159">
        <f>1.257%*(U18)/M35</f>
        <v>1630.9692932227613</v>
      </c>
      <c r="L35" s="59">
        <f t="shared" si="7"/>
        <v>1630.9692932227613</v>
      </c>
      <c r="M35" s="57">
        <f>IF(VLOOKUP(E35,'HOURLY RATES'!C$6:D$105,2,0)=0,$E$3,VLOOKUP(E35,'HOURLY RATES'!C$6:D$105,2,0))</f>
        <v>79.331999999999994</v>
      </c>
      <c r="N35" s="57">
        <f t="shared" si="8"/>
        <v>129388.05596994809</v>
      </c>
      <c r="O35" s="60"/>
      <c r="P35" s="60"/>
      <c r="Q35" s="61">
        <f t="shared" si="9"/>
        <v>129388.05596994809</v>
      </c>
      <c r="R35" s="178"/>
      <c r="S35" s="138">
        <f t="shared" si="4"/>
        <v>164161.09601187162</v>
      </c>
      <c r="T35" s="139">
        <f t="shared" si="5"/>
        <v>164161.09601187162</v>
      </c>
    </row>
    <row r="36" spans="1:20" s="7" customFormat="1" x14ac:dyDescent="0.25">
      <c r="A36" s="113">
        <f>IF(J36&lt;&gt;"",1+MAX($A$17:A35),"")</f>
        <v>14</v>
      </c>
      <c r="B36" s="49"/>
      <c r="C36" s="49"/>
      <c r="D36" s="102" t="s">
        <v>44</v>
      </c>
      <c r="E36" s="219" t="s">
        <v>45</v>
      </c>
      <c r="F36" s="250" t="s">
        <v>1074</v>
      </c>
      <c r="G36" s="50">
        <v>1</v>
      </c>
      <c r="H36" s="51">
        <f>IF(VLOOKUP(J36,'HOURLY RATES'!B$116:C$124,2,0)=0,$J$3,VLOOKUP(J36,'HOURLY RATES'!B$116:C$124,2,0))</f>
        <v>0</v>
      </c>
      <c r="I36" s="52">
        <f t="shared" si="6"/>
        <v>1</v>
      </c>
      <c r="J36" s="101" t="s">
        <v>224</v>
      </c>
      <c r="K36" s="159">
        <f>0.65%*(U18)/M36</f>
        <v>843.38109832521491</v>
      </c>
      <c r="L36" s="59">
        <f t="shared" si="7"/>
        <v>843.38109832521491</v>
      </c>
      <c r="M36" s="57">
        <f>IF(VLOOKUP(E36,'HOURLY RATES'!C$6:D$105,2,0)=0,$E$3,VLOOKUP(E36,'HOURLY RATES'!C$6:D$105,2,0))</f>
        <v>79.331999999999994</v>
      </c>
      <c r="N36" s="57">
        <f t="shared" si="8"/>
        <v>66907.109292335939</v>
      </c>
      <c r="O36" s="60"/>
      <c r="P36" s="60"/>
      <c r="Q36" s="61">
        <f t="shared" si="9"/>
        <v>66907.109292335939</v>
      </c>
      <c r="R36" s="178"/>
      <c r="S36" s="138">
        <f t="shared" si="4"/>
        <v>84888.394914651217</v>
      </c>
      <c r="T36" s="139">
        <f t="shared" si="5"/>
        <v>84888.394914651217</v>
      </c>
    </row>
    <row r="37" spans="1:20" s="7" customFormat="1" x14ac:dyDescent="0.25">
      <c r="A37" s="113" t="str">
        <f>IF(J37&lt;&gt;"",1+MAX($A$17:A36),"")</f>
        <v/>
      </c>
      <c r="B37" s="49"/>
      <c r="C37" s="49"/>
      <c r="D37" s="102"/>
      <c r="E37" s="219"/>
      <c r="F37" s="250" t="s">
        <v>248</v>
      </c>
      <c r="G37" s="50"/>
      <c r="H37" s="51"/>
      <c r="I37" s="52"/>
      <c r="J37" s="101"/>
      <c r="K37" s="159"/>
      <c r="L37" s="59"/>
      <c r="M37" s="57"/>
      <c r="N37" s="57"/>
      <c r="O37" s="60"/>
      <c r="P37" s="60"/>
      <c r="Q37" s="61"/>
      <c r="R37" s="178"/>
      <c r="S37" s="138"/>
      <c r="T37" s="139"/>
    </row>
    <row r="38" spans="1:20" s="7" customFormat="1" x14ac:dyDescent="0.25">
      <c r="A38" s="113" t="str">
        <f>IF(J38&lt;&gt;"",1+MAX($A$17:A37),"")</f>
        <v/>
      </c>
      <c r="B38" s="49"/>
      <c r="C38" s="49"/>
      <c r="D38" s="102"/>
      <c r="E38" s="219"/>
      <c r="F38" s="251" t="s">
        <v>1075</v>
      </c>
      <c r="G38" s="50"/>
      <c r="H38" s="51"/>
      <c r="I38" s="52"/>
      <c r="J38" s="101"/>
      <c r="K38" s="159"/>
      <c r="L38" s="56"/>
      <c r="M38" s="57"/>
      <c r="N38" s="58"/>
      <c r="O38" s="60"/>
      <c r="P38" s="60"/>
      <c r="Q38" s="61"/>
      <c r="R38" s="178"/>
      <c r="S38" s="138"/>
      <c r="T38" s="139"/>
    </row>
    <row r="39" spans="1:20" s="7" customFormat="1" x14ac:dyDescent="0.25">
      <c r="A39" s="113">
        <f>IF(J39&lt;&gt;"",1+MAX($A$17:A38),"")</f>
        <v>15</v>
      </c>
      <c r="B39" s="49"/>
      <c r="C39" s="49"/>
      <c r="D39" s="102" t="s">
        <v>44</v>
      </c>
      <c r="E39" s="219" t="s">
        <v>45</v>
      </c>
      <c r="F39" s="250" t="s">
        <v>230</v>
      </c>
      <c r="G39" s="50">
        <v>1</v>
      </c>
      <c r="H39" s="51">
        <f>IF(VLOOKUP(J39,'HOURLY RATES'!B$116:C$124,2,0)=0,$J$3,VLOOKUP(J39,'HOURLY RATES'!B$116:C$124,2,0))</f>
        <v>0</v>
      </c>
      <c r="I39" s="52">
        <f t="shared" ref="I39:I44" si="10">(G39*(1+H39))</f>
        <v>1</v>
      </c>
      <c r="J39" s="101" t="s">
        <v>224</v>
      </c>
      <c r="K39" s="159">
        <f>2%*($U$18)/M39</f>
        <v>2595.0187640775839</v>
      </c>
      <c r="L39" s="59">
        <f t="shared" ref="L39:L44" si="11">K39*I39</f>
        <v>2595.0187640775839</v>
      </c>
      <c r="M39" s="57">
        <f>IF(VLOOKUP(E39,'HOURLY RATES'!C$6:D$105,2,0)=0,$E$3,VLOOKUP(E39,'HOURLY RATES'!C$6:D$105,2,0))</f>
        <v>79.331999999999994</v>
      </c>
      <c r="N39" s="57">
        <f t="shared" ref="N39:N44" si="12">M39*L39</f>
        <v>205868.02859180287</v>
      </c>
      <c r="O39" s="60"/>
      <c r="P39" s="60"/>
      <c r="Q39" s="61">
        <f t="shared" si="3"/>
        <v>205868.02859180287</v>
      </c>
      <c r="R39" s="178"/>
      <c r="S39" s="138">
        <f t="shared" si="4"/>
        <v>261195.06127584985</v>
      </c>
      <c r="T39" s="139">
        <f t="shared" si="5"/>
        <v>261195.06127584985</v>
      </c>
    </row>
    <row r="40" spans="1:20" s="7" customFormat="1" x14ac:dyDescent="0.25">
      <c r="A40" s="113">
        <f>IF(J40&lt;&gt;"",1+MAX($A$17:A39),"")</f>
        <v>16</v>
      </c>
      <c r="B40" s="49"/>
      <c r="C40" s="49"/>
      <c r="D40" s="102" t="s">
        <v>44</v>
      </c>
      <c r="E40" s="219" t="s">
        <v>45</v>
      </c>
      <c r="F40" s="250" t="s">
        <v>231</v>
      </c>
      <c r="G40" s="50">
        <v>1</v>
      </c>
      <c r="H40" s="51">
        <f>IF(VLOOKUP(J40,'HOURLY RATES'!B$116:C$124,2,0)=0,$J$3,VLOOKUP(J40,'HOURLY RATES'!B$116:C$124,2,0))</f>
        <v>0</v>
      </c>
      <c r="I40" s="52">
        <f t="shared" si="10"/>
        <v>1</v>
      </c>
      <c r="J40" s="101" t="s">
        <v>224</v>
      </c>
      <c r="K40" s="159"/>
      <c r="L40" s="59">
        <f t="shared" si="11"/>
        <v>0</v>
      </c>
      <c r="M40" s="57">
        <f>IF(VLOOKUP(E40,'HOURLY RATES'!C$6:D$105,2,0)=0,$E$3,VLOOKUP(E40,'HOURLY RATES'!C$6:D$105,2,0))</f>
        <v>79.331999999999994</v>
      </c>
      <c r="N40" s="57">
        <f t="shared" si="12"/>
        <v>0</v>
      </c>
      <c r="O40" s="60"/>
      <c r="P40" s="60"/>
      <c r="Q40" s="61">
        <f t="shared" si="3"/>
        <v>0</v>
      </c>
      <c r="R40" s="178"/>
      <c r="S40" s="138">
        <f t="shared" si="4"/>
        <v>0</v>
      </c>
      <c r="T40" s="139">
        <f t="shared" si="5"/>
        <v>0</v>
      </c>
    </row>
    <row r="41" spans="1:20" s="7" customFormat="1" x14ac:dyDescent="0.25">
      <c r="A41" s="113">
        <f>IF(J41&lt;&gt;"",1+MAX($A$17:A40),"")</f>
        <v>17</v>
      </c>
      <c r="B41" s="49"/>
      <c r="C41" s="49"/>
      <c r="D41" s="102" t="s">
        <v>44</v>
      </c>
      <c r="E41" s="219" t="s">
        <v>45</v>
      </c>
      <c r="F41" s="250" t="s">
        <v>232</v>
      </c>
      <c r="G41" s="50">
        <v>1</v>
      </c>
      <c r="H41" s="51">
        <f>IF(VLOOKUP(J41,'HOURLY RATES'!B$116:C$124,2,0)=0,$J$3,VLOOKUP(J41,'HOURLY RATES'!B$116:C$124,2,0))</f>
        <v>0</v>
      </c>
      <c r="I41" s="52">
        <f t="shared" si="10"/>
        <v>1</v>
      </c>
      <c r="J41" s="101" t="s">
        <v>224</v>
      </c>
      <c r="K41" s="159"/>
      <c r="L41" s="59">
        <f t="shared" si="11"/>
        <v>0</v>
      </c>
      <c r="M41" s="57">
        <f>IF(VLOOKUP(E41,'HOURLY RATES'!C$6:D$105,2,0)=0,$E$3,VLOOKUP(E41,'HOURLY RATES'!C$6:D$105,2,0))</f>
        <v>79.331999999999994</v>
      </c>
      <c r="N41" s="57">
        <f t="shared" si="12"/>
        <v>0</v>
      </c>
      <c r="O41" s="60"/>
      <c r="P41" s="60"/>
      <c r="Q41" s="61">
        <f t="shared" si="3"/>
        <v>0</v>
      </c>
      <c r="R41" s="178"/>
      <c r="S41" s="138">
        <f t="shared" si="4"/>
        <v>0</v>
      </c>
      <c r="T41" s="139">
        <f t="shared" si="5"/>
        <v>0</v>
      </c>
    </row>
    <row r="42" spans="1:20" s="7" customFormat="1" x14ac:dyDescent="0.25">
      <c r="A42" s="113">
        <f>IF(J42&lt;&gt;"",1+MAX($A$17:A41),"")</f>
        <v>18</v>
      </c>
      <c r="B42" s="49"/>
      <c r="C42" s="49"/>
      <c r="D42" s="102" t="s">
        <v>44</v>
      </c>
      <c r="E42" s="219" t="s">
        <v>45</v>
      </c>
      <c r="F42" s="250" t="s">
        <v>233</v>
      </c>
      <c r="G42" s="50">
        <v>1</v>
      </c>
      <c r="H42" s="51">
        <f>IF(VLOOKUP(J42,'HOURLY RATES'!B$116:C$124,2,0)=0,$J$3,VLOOKUP(J42,'HOURLY RATES'!B$116:C$124,2,0))</f>
        <v>0</v>
      </c>
      <c r="I42" s="52">
        <f t="shared" si="10"/>
        <v>1</v>
      </c>
      <c r="J42" s="101" t="s">
        <v>224</v>
      </c>
      <c r="K42" s="159"/>
      <c r="L42" s="59">
        <f t="shared" si="11"/>
        <v>0</v>
      </c>
      <c r="M42" s="57">
        <f>IF(VLOOKUP(E42,'HOURLY RATES'!C$6:D$105,2,0)=0,$E$3,VLOOKUP(E42,'HOURLY RATES'!C$6:D$105,2,0))</f>
        <v>79.331999999999994</v>
      </c>
      <c r="N42" s="57">
        <f t="shared" si="12"/>
        <v>0</v>
      </c>
      <c r="O42" s="60"/>
      <c r="P42" s="60"/>
      <c r="Q42" s="61">
        <f t="shared" si="3"/>
        <v>0</v>
      </c>
      <c r="R42" s="178"/>
      <c r="S42" s="138">
        <f t="shared" si="4"/>
        <v>0</v>
      </c>
      <c r="T42" s="139">
        <f t="shared" si="5"/>
        <v>0</v>
      </c>
    </row>
    <row r="43" spans="1:20" s="7" customFormat="1" x14ac:dyDescent="0.25">
      <c r="A43" s="113">
        <f>IF(J43&lt;&gt;"",1+MAX($A$17:A42),"")</f>
        <v>19</v>
      </c>
      <c r="B43" s="49"/>
      <c r="C43" s="49"/>
      <c r="D43" s="102" t="s">
        <v>44</v>
      </c>
      <c r="E43" s="219" t="s">
        <v>45</v>
      </c>
      <c r="F43" s="250" t="s">
        <v>234</v>
      </c>
      <c r="G43" s="50">
        <v>1</v>
      </c>
      <c r="H43" s="51">
        <f>IF(VLOOKUP(J43,'HOURLY RATES'!B$116:C$124,2,0)=0,$J$3,VLOOKUP(J43,'HOURLY RATES'!B$116:C$124,2,0))</f>
        <v>0</v>
      </c>
      <c r="I43" s="52">
        <f t="shared" si="10"/>
        <v>1</v>
      </c>
      <c r="J43" s="101" t="s">
        <v>224</v>
      </c>
      <c r="K43" s="159">
        <f>0.4%*($U$18)/M43</f>
        <v>519.0037528155168</v>
      </c>
      <c r="L43" s="59">
        <f t="shared" si="11"/>
        <v>519.0037528155168</v>
      </c>
      <c r="M43" s="57">
        <f>IF(VLOOKUP(E43,'HOURLY RATES'!C$6:D$105,2,0)=0,$E$3,VLOOKUP(E43,'HOURLY RATES'!C$6:D$105,2,0))</f>
        <v>79.331999999999994</v>
      </c>
      <c r="N43" s="57">
        <f t="shared" si="12"/>
        <v>41173.605718360574</v>
      </c>
      <c r="O43" s="60"/>
      <c r="P43" s="60"/>
      <c r="Q43" s="61">
        <f t="shared" si="3"/>
        <v>41173.605718360574</v>
      </c>
      <c r="R43" s="178"/>
      <c r="S43" s="138">
        <f t="shared" si="4"/>
        <v>52239.012255169975</v>
      </c>
      <c r="T43" s="139">
        <f t="shared" si="5"/>
        <v>52239.012255169975</v>
      </c>
    </row>
    <row r="44" spans="1:20" s="7" customFormat="1" x14ac:dyDescent="0.25">
      <c r="A44" s="113">
        <f>IF(J44&lt;&gt;"",1+MAX($A$17:A43),"")</f>
        <v>20</v>
      </c>
      <c r="B44" s="49"/>
      <c r="C44" s="49"/>
      <c r="D44" s="102" t="s">
        <v>44</v>
      </c>
      <c r="E44" s="219" t="s">
        <v>45</v>
      </c>
      <c r="F44" s="250" t="s">
        <v>235</v>
      </c>
      <c r="G44" s="50">
        <v>1</v>
      </c>
      <c r="H44" s="51">
        <f>IF(VLOOKUP(J44,'HOURLY RATES'!B$116:C$124,2,0)=0,$J$3,VLOOKUP(J44,'HOURLY RATES'!B$116:C$124,2,0))</f>
        <v>0</v>
      </c>
      <c r="I44" s="52">
        <f t="shared" si="10"/>
        <v>1</v>
      </c>
      <c r="J44" s="101" t="s">
        <v>224</v>
      </c>
      <c r="K44" s="159">
        <f>4.4%*($U$18)/M44</f>
        <v>5709.041280970685</v>
      </c>
      <c r="L44" s="59">
        <f t="shared" si="11"/>
        <v>5709.041280970685</v>
      </c>
      <c r="M44" s="57">
        <f>IF(VLOOKUP(E44,'HOURLY RATES'!C$6:D$105,2,0)=0,$E$3,VLOOKUP(E44,'HOURLY RATES'!C$6:D$105,2,0))</f>
        <v>79.331999999999994</v>
      </c>
      <c r="N44" s="57">
        <f t="shared" si="12"/>
        <v>452909.66290196637</v>
      </c>
      <c r="O44" s="60"/>
      <c r="P44" s="60"/>
      <c r="Q44" s="61">
        <f t="shared" si="3"/>
        <v>452909.66290196637</v>
      </c>
      <c r="R44" s="178"/>
      <c r="S44" s="138">
        <f t="shared" si="4"/>
        <v>574629.13480686978</v>
      </c>
      <c r="T44" s="139">
        <f t="shared" si="5"/>
        <v>574629.13480686978</v>
      </c>
    </row>
    <row r="45" spans="1:20" s="7" customFormat="1" x14ac:dyDescent="0.25">
      <c r="A45" s="113" t="str">
        <f>IF(J45&lt;&gt;"",1+MAX($A$17:A44),"")</f>
        <v/>
      </c>
      <c r="B45" s="49"/>
      <c r="C45" s="49"/>
      <c r="D45" s="102"/>
      <c r="E45" s="219"/>
      <c r="F45" s="250" t="s">
        <v>248</v>
      </c>
      <c r="G45" s="50"/>
      <c r="H45" s="51"/>
      <c r="I45" s="52"/>
      <c r="J45" s="101"/>
      <c r="K45" s="159"/>
      <c r="L45" s="56"/>
      <c r="M45" s="57"/>
      <c r="N45" s="57"/>
      <c r="O45" s="60"/>
      <c r="P45" s="60"/>
      <c r="Q45" s="61"/>
      <c r="R45" s="178"/>
      <c r="S45" s="138"/>
      <c r="T45" s="139"/>
    </row>
    <row r="46" spans="1:20" s="7" customFormat="1" x14ac:dyDescent="0.25">
      <c r="A46" s="113" t="str">
        <f>IF(J46&lt;&gt;"",1+MAX($A$17:A45),"")</f>
        <v/>
      </c>
      <c r="B46" s="49"/>
      <c r="C46" s="49"/>
      <c r="D46" s="102"/>
      <c r="E46" s="219"/>
      <c r="F46" s="251" t="s">
        <v>1076</v>
      </c>
      <c r="G46" s="50"/>
      <c r="H46" s="51"/>
      <c r="I46" s="52"/>
      <c r="J46" s="101"/>
      <c r="K46" s="159"/>
      <c r="L46" s="56"/>
      <c r="M46" s="57"/>
      <c r="N46" s="57"/>
      <c r="O46" s="60"/>
      <c r="P46" s="60"/>
      <c r="Q46" s="61"/>
      <c r="R46" s="178"/>
      <c r="S46" s="138"/>
      <c r="T46" s="139"/>
    </row>
    <row r="47" spans="1:20" s="7" customFormat="1" x14ac:dyDescent="0.25">
      <c r="A47" s="113">
        <f>IF(J47&lt;&gt;"",1+MAX($A$17:A46),"")</f>
        <v>21</v>
      </c>
      <c r="B47" s="49"/>
      <c r="C47" s="49"/>
      <c r="D47" s="102" t="s">
        <v>44</v>
      </c>
      <c r="E47" s="219" t="s">
        <v>45</v>
      </c>
      <c r="F47" s="250" t="s">
        <v>236</v>
      </c>
      <c r="G47" s="50">
        <v>1</v>
      </c>
      <c r="H47" s="51">
        <f>IF(VLOOKUP(J47,'HOURLY RATES'!B$116:C$124,2,0)=0,$J$3,VLOOKUP(J47,'HOURLY RATES'!B$116:C$124,2,0))</f>
        <v>0</v>
      </c>
      <c r="I47" s="52">
        <f t="shared" ref="I47:I51" si="13">(G47*(1+H47))</f>
        <v>1</v>
      </c>
      <c r="J47" s="101" t="s">
        <v>224</v>
      </c>
      <c r="K47" s="159"/>
      <c r="L47" s="59">
        <f t="shared" ref="L47:L51" si="14">K47*I47</f>
        <v>0</v>
      </c>
      <c r="M47" s="57">
        <f>IF(VLOOKUP(E47,'HOURLY RATES'!C$6:D$105,2,0)=0,$E$3,VLOOKUP(E47,'HOURLY RATES'!C$6:D$105,2,0))</f>
        <v>79.331999999999994</v>
      </c>
      <c r="N47" s="57">
        <f t="shared" ref="N47:N51" si="15">M47*L47</f>
        <v>0</v>
      </c>
      <c r="O47" s="60"/>
      <c r="P47" s="60"/>
      <c r="Q47" s="61">
        <f t="shared" si="3"/>
        <v>0</v>
      </c>
      <c r="R47" s="178"/>
      <c r="S47" s="138">
        <f t="shared" si="4"/>
        <v>0</v>
      </c>
      <c r="T47" s="139">
        <f t="shared" si="5"/>
        <v>0</v>
      </c>
    </row>
    <row r="48" spans="1:20" s="7" customFormat="1" x14ac:dyDescent="0.25">
      <c r="A48" s="113">
        <f>IF(J48&lt;&gt;"",1+MAX($A$17:A47),"")</f>
        <v>22</v>
      </c>
      <c r="B48" s="49"/>
      <c r="C48" s="49"/>
      <c r="D48" s="102" t="s">
        <v>44</v>
      </c>
      <c r="E48" s="219" t="s">
        <v>45</v>
      </c>
      <c r="F48" s="250" t="s">
        <v>237</v>
      </c>
      <c r="G48" s="50">
        <v>1</v>
      </c>
      <c r="H48" s="51">
        <f>IF(VLOOKUP(J48,'HOURLY RATES'!B$116:C$124,2,0)=0,$J$3,VLOOKUP(J48,'HOURLY RATES'!B$116:C$124,2,0))</f>
        <v>0</v>
      </c>
      <c r="I48" s="52">
        <f t="shared" si="13"/>
        <v>1</v>
      </c>
      <c r="J48" s="101" t="s">
        <v>224</v>
      </c>
      <c r="K48" s="159"/>
      <c r="L48" s="59">
        <f t="shared" si="14"/>
        <v>0</v>
      </c>
      <c r="M48" s="57">
        <f>IF(VLOOKUP(E48,'HOURLY RATES'!C$6:D$105,2,0)=0,$E$3,VLOOKUP(E48,'HOURLY RATES'!C$6:D$105,2,0))</f>
        <v>79.331999999999994</v>
      </c>
      <c r="N48" s="57">
        <f t="shared" si="15"/>
        <v>0</v>
      </c>
      <c r="O48" s="60"/>
      <c r="P48" s="60"/>
      <c r="Q48" s="61">
        <f t="shared" si="3"/>
        <v>0</v>
      </c>
      <c r="R48" s="178"/>
      <c r="S48" s="138">
        <f t="shared" si="4"/>
        <v>0</v>
      </c>
      <c r="T48" s="139">
        <f t="shared" si="5"/>
        <v>0</v>
      </c>
    </row>
    <row r="49" spans="1:20" s="7" customFormat="1" x14ac:dyDescent="0.25">
      <c r="A49" s="113">
        <f>IF(J49&lt;&gt;"",1+MAX($A$17:A48),"")</f>
        <v>23</v>
      </c>
      <c r="B49" s="49"/>
      <c r="C49" s="49"/>
      <c r="D49" s="102" t="s">
        <v>44</v>
      </c>
      <c r="E49" s="219" t="s">
        <v>45</v>
      </c>
      <c r="F49" s="250" t="s">
        <v>238</v>
      </c>
      <c r="G49" s="50">
        <v>1</v>
      </c>
      <c r="H49" s="51">
        <f>IF(VLOOKUP(J49,'HOURLY RATES'!B$116:C$124,2,0)=0,$J$3,VLOOKUP(J49,'HOURLY RATES'!B$116:C$124,2,0))</f>
        <v>0</v>
      </c>
      <c r="I49" s="52">
        <f t="shared" si="13"/>
        <v>1</v>
      </c>
      <c r="J49" s="101" t="s">
        <v>224</v>
      </c>
      <c r="K49" s="159"/>
      <c r="L49" s="59">
        <f t="shared" si="14"/>
        <v>0</v>
      </c>
      <c r="M49" s="57">
        <f>IF(VLOOKUP(E49,'HOURLY RATES'!C$6:D$105,2,0)=0,$E$3,VLOOKUP(E49,'HOURLY RATES'!C$6:D$105,2,0))</f>
        <v>79.331999999999994</v>
      </c>
      <c r="N49" s="57">
        <f t="shared" si="15"/>
        <v>0</v>
      </c>
      <c r="O49" s="60"/>
      <c r="P49" s="60"/>
      <c r="Q49" s="61">
        <f t="shared" si="3"/>
        <v>0</v>
      </c>
      <c r="R49" s="178"/>
      <c r="S49" s="138">
        <f t="shared" si="4"/>
        <v>0</v>
      </c>
      <c r="T49" s="139">
        <f t="shared" si="5"/>
        <v>0</v>
      </c>
    </row>
    <row r="50" spans="1:20" s="7" customFormat="1" x14ac:dyDescent="0.25">
      <c r="A50" s="113">
        <f>IF(J50&lt;&gt;"",1+MAX($A$17:A49),"")</f>
        <v>24</v>
      </c>
      <c r="B50" s="49"/>
      <c r="C50" s="49"/>
      <c r="D50" s="102" t="s">
        <v>44</v>
      </c>
      <c r="E50" s="219" t="s">
        <v>45</v>
      </c>
      <c r="F50" s="250" t="s">
        <v>1077</v>
      </c>
      <c r="G50" s="50">
        <v>1</v>
      </c>
      <c r="H50" s="51">
        <f>IF(VLOOKUP(J50,'HOURLY RATES'!B$116:C$124,2,0)=0,$J$3,VLOOKUP(J50,'HOURLY RATES'!B$116:C$124,2,0))</f>
        <v>0</v>
      </c>
      <c r="I50" s="52">
        <f t="shared" si="13"/>
        <v>1</v>
      </c>
      <c r="J50" s="101" t="s">
        <v>224</v>
      </c>
      <c r="K50" s="159"/>
      <c r="L50" s="59">
        <f t="shared" si="14"/>
        <v>0</v>
      </c>
      <c r="M50" s="57">
        <f>IF(VLOOKUP(E50,'HOURLY RATES'!C$6:D$105,2,0)=0,$E$3,VLOOKUP(E50,'HOURLY RATES'!C$6:D$105,2,0))</f>
        <v>79.331999999999994</v>
      </c>
      <c r="N50" s="57">
        <f t="shared" si="15"/>
        <v>0</v>
      </c>
      <c r="O50" s="60"/>
      <c r="P50" s="60"/>
      <c r="Q50" s="61">
        <f t="shared" si="3"/>
        <v>0</v>
      </c>
      <c r="R50" s="178"/>
      <c r="S50" s="138">
        <f t="shared" si="4"/>
        <v>0</v>
      </c>
      <c r="T50" s="139">
        <f t="shared" si="5"/>
        <v>0</v>
      </c>
    </row>
    <row r="51" spans="1:20" s="7" customFormat="1" x14ac:dyDescent="0.25">
      <c r="A51" s="113">
        <f>IF(J51&lt;&gt;"",1+MAX($A$17:A50),"")</f>
        <v>25</v>
      </c>
      <c r="B51" s="49"/>
      <c r="C51" s="49"/>
      <c r="D51" s="102" t="s">
        <v>44</v>
      </c>
      <c r="E51" s="219" t="s">
        <v>45</v>
      </c>
      <c r="F51" s="250" t="s">
        <v>239</v>
      </c>
      <c r="G51" s="50">
        <v>1</v>
      </c>
      <c r="H51" s="51">
        <f>IF(VLOOKUP(J51,'HOURLY RATES'!B$116:C$124,2,0)=0,$J$3,VLOOKUP(J51,'HOURLY RATES'!B$116:C$124,2,0))</f>
        <v>0</v>
      </c>
      <c r="I51" s="52">
        <f t="shared" si="13"/>
        <v>1</v>
      </c>
      <c r="J51" s="101" t="s">
        <v>224</v>
      </c>
      <c r="K51" s="159"/>
      <c r="L51" s="59">
        <f t="shared" si="14"/>
        <v>0</v>
      </c>
      <c r="M51" s="57">
        <f>IF(VLOOKUP(E51,'HOURLY RATES'!C$6:D$105,2,0)=0,$E$3,VLOOKUP(E51,'HOURLY RATES'!C$6:D$105,2,0))</f>
        <v>79.331999999999994</v>
      </c>
      <c r="N51" s="57">
        <f t="shared" si="15"/>
        <v>0</v>
      </c>
      <c r="O51" s="60"/>
      <c r="P51" s="60"/>
      <c r="Q51" s="61">
        <f t="shared" si="3"/>
        <v>0</v>
      </c>
      <c r="R51" s="178"/>
      <c r="S51" s="138">
        <f t="shared" si="4"/>
        <v>0</v>
      </c>
      <c r="T51" s="139">
        <f t="shared" si="5"/>
        <v>0</v>
      </c>
    </row>
    <row r="52" spans="1:20" s="7" customFormat="1" x14ac:dyDescent="0.25">
      <c r="A52" s="113" t="str">
        <f>IF(J52&lt;&gt;"",1+MAX($A$17:A51),"")</f>
        <v/>
      </c>
      <c r="B52" s="49"/>
      <c r="C52" s="49"/>
      <c r="D52" s="102"/>
      <c r="E52" s="219"/>
      <c r="F52" s="250" t="s">
        <v>248</v>
      </c>
      <c r="G52" s="50"/>
      <c r="H52" s="51"/>
      <c r="I52" s="52"/>
      <c r="J52" s="101"/>
      <c r="K52" s="159"/>
      <c r="L52" s="56"/>
      <c r="M52" s="57"/>
      <c r="N52" s="57"/>
      <c r="O52" s="60"/>
      <c r="P52" s="60"/>
      <c r="Q52" s="61"/>
      <c r="R52" s="178"/>
      <c r="S52" s="138"/>
      <c r="T52" s="139"/>
    </row>
    <row r="53" spans="1:20" s="7" customFormat="1" x14ac:dyDescent="0.25">
      <c r="A53" s="113" t="str">
        <f>IF(J53&lt;&gt;"",1+MAX($A$17:A52),"")</f>
        <v/>
      </c>
      <c r="B53" s="49"/>
      <c r="C53" s="49"/>
      <c r="D53" s="102"/>
      <c r="E53" s="219"/>
      <c r="F53" s="251" t="s">
        <v>1078</v>
      </c>
      <c r="G53" s="50"/>
      <c r="H53" s="51"/>
      <c r="I53" s="52"/>
      <c r="J53" s="101"/>
      <c r="K53" s="159"/>
      <c r="L53" s="56"/>
      <c r="M53" s="57"/>
      <c r="N53" s="57"/>
      <c r="O53" s="60"/>
      <c r="P53" s="60"/>
      <c r="Q53" s="61"/>
      <c r="R53" s="178"/>
      <c r="S53" s="138"/>
      <c r="T53" s="139"/>
    </row>
    <row r="54" spans="1:20" s="7" customFormat="1" x14ac:dyDescent="0.25">
      <c r="A54" s="113">
        <f>IF(J54&lt;&gt;"",1+MAX($A$17:A53),"")</f>
        <v>26</v>
      </c>
      <c r="B54" s="49"/>
      <c r="C54" s="62"/>
      <c r="D54" s="102" t="s">
        <v>44</v>
      </c>
      <c r="E54" s="219" t="s">
        <v>45</v>
      </c>
      <c r="F54" s="250" t="s">
        <v>240</v>
      </c>
      <c r="G54" s="50">
        <v>1</v>
      </c>
      <c r="H54" s="51">
        <f>IF(VLOOKUP(J54,'HOURLY RATES'!B$116:C$124,2,0)=0,$J$3,VLOOKUP(J54,'HOURLY RATES'!B$116:C$124,2,0))</f>
        <v>0</v>
      </c>
      <c r="I54" s="52">
        <f t="shared" ref="I54:I57" si="16">(G54*(1+H54))</f>
        <v>1</v>
      </c>
      <c r="J54" s="101" t="s">
        <v>224</v>
      </c>
      <c r="K54" s="159">
        <f>0.8%*($U$18)/M54</f>
        <v>1038.0075056310336</v>
      </c>
      <c r="L54" s="59">
        <f t="shared" ref="L54:L57" si="17">K54*I54</f>
        <v>1038.0075056310336</v>
      </c>
      <c r="M54" s="57">
        <f>IF(VLOOKUP(E54,'HOURLY RATES'!C$6:D$105,2,0)=0,$E$3,VLOOKUP(E54,'HOURLY RATES'!C$6:D$105,2,0))</f>
        <v>79.331999999999994</v>
      </c>
      <c r="N54" s="57">
        <f t="shared" ref="N54:N57" si="18">M54*L54</f>
        <v>82347.211436721147</v>
      </c>
      <c r="O54" s="60"/>
      <c r="P54" s="60"/>
      <c r="Q54" s="61">
        <f t="shared" si="3"/>
        <v>82347.211436721147</v>
      </c>
      <c r="R54" s="178"/>
      <c r="S54" s="138">
        <f t="shared" si="4"/>
        <v>104478.02451033995</v>
      </c>
      <c r="T54" s="139">
        <f t="shared" si="5"/>
        <v>104478.02451033995</v>
      </c>
    </row>
    <row r="55" spans="1:20" s="7" customFormat="1" x14ac:dyDescent="0.25">
      <c r="A55" s="113">
        <f>IF(J55&lt;&gt;"",1+MAX($A$17:A54),"")</f>
        <v>27</v>
      </c>
      <c r="B55" s="49"/>
      <c r="C55" s="62"/>
      <c r="D55" s="102" t="s">
        <v>44</v>
      </c>
      <c r="E55" s="219" t="s">
        <v>45</v>
      </c>
      <c r="F55" s="250" t="s">
        <v>241</v>
      </c>
      <c r="G55" s="50">
        <v>1</v>
      </c>
      <c r="H55" s="51">
        <f>IF(VLOOKUP(J55,'HOURLY RATES'!B$116:C$124,2,0)=0,$J$3,VLOOKUP(J55,'HOURLY RATES'!B$116:C$124,2,0))</f>
        <v>0</v>
      </c>
      <c r="I55" s="52">
        <f t="shared" si="16"/>
        <v>1</v>
      </c>
      <c r="J55" s="101" t="s">
        <v>224</v>
      </c>
      <c r="K55" s="159">
        <f>2.65%*(U18)/M55</f>
        <v>3438.3998624027986</v>
      </c>
      <c r="L55" s="59">
        <f t="shared" si="17"/>
        <v>3438.3998624027986</v>
      </c>
      <c r="M55" s="57">
        <f>IF(VLOOKUP(E55,'HOURLY RATES'!C$6:D$105,2,0)=0,$E$3,VLOOKUP(E55,'HOURLY RATES'!C$6:D$105,2,0))</f>
        <v>79.331999999999994</v>
      </c>
      <c r="N55" s="57">
        <f t="shared" si="18"/>
        <v>272775.13788413879</v>
      </c>
      <c r="O55" s="60"/>
      <c r="P55" s="60"/>
      <c r="Q55" s="61">
        <f t="shared" si="3"/>
        <v>272775.13788413879</v>
      </c>
      <c r="R55" s="178"/>
      <c r="S55" s="138">
        <f t="shared" si="4"/>
        <v>346083.45619050105</v>
      </c>
      <c r="T55" s="139">
        <f t="shared" si="5"/>
        <v>346083.45619050105</v>
      </c>
    </row>
    <row r="56" spans="1:20" s="7" customFormat="1" x14ac:dyDescent="0.25">
      <c r="A56" s="113">
        <f>IF(J56&lt;&gt;"",1+MAX($A$17:A55),"")</f>
        <v>28</v>
      </c>
      <c r="B56" s="49"/>
      <c r="C56" s="62"/>
      <c r="D56" s="102" t="s">
        <v>44</v>
      </c>
      <c r="E56" s="219" t="s">
        <v>45</v>
      </c>
      <c r="F56" s="250" t="s">
        <v>1079</v>
      </c>
      <c r="G56" s="50">
        <v>1</v>
      </c>
      <c r="H56" s="51">
        <f>IF(VLOOKUP(J56,'HOURLY RATES'!B$116:C$124,2,0)=0,$J$3,VLOOKUP(J56,'HOURLY RATES'!B$116:C$124,2,0))</f>
        <v>0</v>
      </c>
      <c r="I56" s="52">
        <f t="shared" si="16"/>
        <v>1</v>
      </c>
      <c r="J56" s="101" t="s">
        <v>224</v>
      </c>
      <c r="K56" s="159"/>
      <c r="L56" s="59">
        <f t="shared" si="17"/>
        <v>0</v>
      </c>
      <c r="M56" s="57">
        <f>IF(VLOOKUP(E56,'HOURLY RATES'!C$6:D$105,2,0)=0,$E$3,VLOOKUP(E56,'HOURLY RATES'!C$6:D$105,2,0))</f>
        <v>79.331999999999994</v>
      </c>
      <c r="N56" s="57">
        <f t="shared" si="18"/>
        <v>0</v>
      </c>
      <c r="O56" s="60"/>
      <c r="P56" s="60"/>
      <c r="Q56" s="61">
        <f t="shared" si="3"/>
        <v>0</v>
      </c>
      <c r="R56" s="178"/>
      <c r="S56" s="138">
        <f t="shared" si="4"/>
        <v>0</v>
      </c>
      <c r="T56" s="139">
        <f t="shared" si="5"/>
        <v>0</v>
      </c>
    </row>
    <row r="57" spans="1:20" s="7" customFormat="1" x14ac:dyDescent="0.25">
      <c r="A57" s="113">
        <f>IF(J57&lt;&gt;"",1+MAX($A$17:A56),"")</f>
        <v>29</v>
      </c>
      <c r="B57" s="49"/>
      <c r="C57" s="62"/>
      <c r="D57" s="102" t="s">
        <v>44</v>
      </c>
      <c r="E57" s="219" t="s">
        <v>45</v>
      </c>
      <c r="F57" s="250" t="s">
        <v>242</v>
      </c>
      <c r="G57" s="50">
        <v>1</v>
      </c>
      <c r="H57" s="51">
        <f>IF(VLOOKUP(J57,'HOURLY RATES'!B$116:C$124,2,0)=0,$J$3,VLOOKUP(J57,'HOURLY RATES'!B$116:C$124,2,0))</f>
        <v>0</v>
      </c>
      <c r="I57" s="52">
        <f t="shared" si="16"/>
        <v>1</v>
      </c>
      <c r="J57" s="101" t="s">
        <v>224</v>
      </c>
      <c r="K57" s="159"/>
      <c r="L57" s="59">
        <f t="shared" si="17"/>
        <v>0</v>
      </c>
      <c r="M57" s="57">
        <f>IF(VLOOKUP(E57,'HOURLY RATES'!C$6:D$105,2,0)=0,$E$3,VLOOKUP(E57,'HOURLY RATES'!C$6:D$105,2,0))</f>
        <v>79.331999999999994</v>
      </c>
      <c r="N57" s="57">
        <f t="shared" si="18"/>
        <v>0</v>
      </c>
      <c r="O57" s="60"/>
      <c r="P57" s="60"/>
      <c r="Q57" s="61">
        <f t="shared" si="3"/>
        <v>0</v>
      </c>
      <c r="R57" s="178"/>
      <c r="S57" s="138">
        <f t="shared" si="4"/>
        <v>0</v>
      </c>
      <c r="T57" s="139">
        <f t="shared" si="5"/>
        <v>0</v>
      </c>
    </row>
    <row r="58" spans="1:20" s="7" customFormat="1" x14ac:dyDescent="0.25">
      <c r="A58" s="113" t="str">
        <f>IF(J58&lt;&gt;"",1+MAX($A$17:A57),"")</f>
        <v/>
      </c>
      <c r="B58" s="49"/>
      <c r="C58" s="62"/>
      <c r="D58" s="102"/>
      <c r="E58" s="219"/>
      <c r="F58" s="250" t="s">
        <v>248</v>
      </c>
      <c r="G58" s="50"/>
      <c r="H58" s="51"/>
      <c r="I58" s="52"/>
      <c r="J58" s="101"/>
      <c r="K58" s="159"/>
      <c r="L58" s="56"/>
      <c r="M58" s="57"/>
      <c r="N58" s="57"/>
      <c r="O58" s="60"/>
      <c r="P58" s="60"/>
      <c r="Q58" s="61"/>
      <c r="R58" s="178"/>
      <c r="S58" s="138"/>
      <c r="T58" s="139"/>
    </row>
    <row r="59" spans="1:20" s="7" customFormat="1" x14ac:dyDescent="0.25">
      <c r="A59" s="113" t="str">
        <f>IF(J59&lt;&gt;"",1+MAX($A$17:A58),"")</f>
        <v/>
      </c>
      <c r="B59" s="49"/>
      <c r="C59" s="62"/>
      <c r="D59" s="102"/>
      <c r="E59" s="219"/>
      <c r="F59" s="251" t="s">
        <v>243</v>
      </c>
      <c r="G59" s="50"/>
      <c r="H59" s="51"/>
      <c r="I59" s="52"/>
      <c r="J59" s="101"/>
      <c r="K59" s="159"/>
      <c r="L59" s="56"/>
      <c r="M59" s="57"/>
      <c r="N59" s="57"/>
      <c r="O59" s="60"/>
      <c r="P59" s="60"/>
      <c r="Q59" s="61"/>
      <c r="R59" s="178"/>
      <c r="S59" s="138"/>
      <c r="T59" s="139"/>
    </row>
    <row r="60" spans="1:20" s="7" customFormat="1" x14ac:dyDescent="0.25">
      <c r="A60" s="113">
        <f>IF(J60&lt;&gt;"",1+MAX($A$17:A59),"")</f>
        <v>30</v>
      </c>
      <c r="B60" s="49"/>
      <c r="C60" s="62"/>
      <c r="D60" s="102" t="s">
        <v>44</v>
      </c>
      <c r="E60" s="219" t="s">
        <v>45</v>
      </c>
      <c r="F60" s="250" t="s">
        <v>244</v>
      </c>
      <c r="G60" s="50">
        <v>1</v>
      </c>
      <c r="H60" s="51">
        <f>IF(VLOOKUP(J60,'HOURLY RATES'!B$116:C$124,2,0)=0,$J$3,VLOOKUP(J60,'HOURLY RATES'!B$116:C$124,2,0))</f>
        <v>0</v>
      </c>
      <c r="I60" s="52">
        <f t="shared" ref="I60:I62" si="19">(G60*(1+H60))</f>
        <v>1</v>
      </c>
      <c r="J60" s="101" t="s">
        <v>224</v>
      </c>
      <c r="K60" s="159"/>
      <c r="L60" s="59">
        <f t="shared" ref="L60:L62" si="20">K60*I60</f>
        <v>0</v>
      </c>
      <c r="M60" s="57">
        <f>IF(VLOOKUP(E60,'HOURLY RATES'!C$6:D$105,2,0)=0,$E$3,VLOOKUP(E60,'HOURLY RATES'!C$6:D$105,2,0))</f>
        <v>79.331999999999994</v>
      </c>
      <c r="N60" s="57">
        <f t="shared" ref="N60:N62" si="21">M60*L60</f>
        <v>0</v>
      </c>
      <c r="O60" s="60"/>
      <c r="P60" s="60"/>
      <c r="Q60" s="61">
        <f t="shared" si="3"/>
        <v>0</v>
      </c>
      <c r="R60" s="178"/>
      <c r="S60" s="138">
        <f t="shared" si="4"/>
        <v>0</v>
      </c>
      <c r="T60" s="139">
        <f t="shared" si="5"/>
        <v>0</v>
      </c>
    </row>
    <row r="61" spans="1:20" s="7" customFormat="1" x14ac:dyDescent="0.25">
      <c r="A61" s="113">
        <f>IF(J61&lt;&gt;"",1+MAX($A$17:A60),"")</f>
        <v>31</v>
      </c>
      <c r="B61" s="49"/>
      <c r="C61" s="62"/>
      <c r="D61" s="102" t="s">
        <v>44</v>
      </c>
      <c r="E61" s="219" t="s">
        <v>45</v>
      </c>
      <c r="F61" s="250" t="s">
        <v>245</v>
      </c>
      <c r="G61" s="50">
        <v>1</v>
      </c>
      <c r="H61" s="51">
        <f>IF(VLOOKUP(J61,'HOURLY RATES'!B$116:C$124,2,0)=0,$J$3,VLOOKUP(J61,'HOURLY RATES'!B$116:C$124,2,0))</f>
        <v>0</v>
      </c>
      <c r="I61" s="52">
        <f t="shared" si="19"/>
        <v>1</v>
      </c>
      <c r="J61" s="101" t="s">
        <v>224</v>
      </c>
      <c r="K61" s="159"/>
      <c r="L61" s="59">
        <f t="shared" si="20"/>
        <v>0</v>
      </c>
      <c r="M61" s="57">
        <f>IF(VLOOKUP(E61,'HOURLY RATES'!C$6:D$105,2,0)=0,$E$3,VLOOKUP(E61,'HOURLY RATES'!C$6:D$105,2,0))</f>
        <v>79.331999999999994</v>
      </c>
      <c r="N61" s="57">
        <f t="shared" si="21"/>
        <v>0</v>
      </c>
      <c r="O61" s="60"/>
      <c r="P61" s="60"/>
      <c r="Q61" s="61">
        <f t="shared" si="3"/>
        <v>0</v>
      </c>
      <c r="R61" s="178"/>
      <c r="S61" s="138">
        <f t="shared" si="4"/>
        <v>0</v>
      </c>
      <c r="T61" s="139">
        <f t="shared" si="5"/>
        <v>0</v>
      </c>
    </row>
    <row r="62" spans="1:20" s="7" customFormat="1" x14ac:dyDescent="0.25">
      <c r="A62" s="113">
        <f>IF(J62&lt;&gt;"",1+MAX($A$17:A61),"")</f>
        <v>32</v>
      </c>
      <c r="B62" s="49"/>
      <c r="C62" s="62"/>
      <c r="D62" s="102" t="s">
        <v>44</v>
      </c>
      <c r="E62" s="219" t="s">
        <v>45</v>
      </c>
      <c r="F62" s="250" t="s">
        <v>246</v>
      </c>
      <c r="G62" s="50">
        <v>1</v>
      </c>
      <c r="H62" s="51">
        <f>IF(VLOOKUP(J62,'HOURLY RATES'!B$116:C$124,2,0)=0,$J$3,VLOOKUP(J62,'HOURLY RATES'!B$116:C$124,2,0))</f>
        <v>0</v>
      </c>
      <c r="I62" s="52">
        <f t="shared" si="19"/>
        <v>1</v>
      </c>
      <c r="J62" s="101" t="s">
        <v>224</v>
      </c>
      <c r="K62" s="159"/>
      <c r="L62" s="59">
        <f t="shared" si="20"/>
        <v>0</v>
      </c>
      <c r="M62" s="57">
        <f>IF(VLOOKUP(E62,'HOURLY RATES'!C$6:D$105,2,0)=0,$E$3,VLOOKUP(E62,'HOURLY RATES'!C$6:D$105,2,0))</f>
        <v>79.331999999999994</v>
      </c>
      <c r="N62" s="57">
        <f t="shared" si="21"/>
        <v>0</v>
      </c>
      <c r="O62" s="60"/>
      <c r="P62" s="60"/>
      <c r="Q62" s="61">
        <f t="shared" si="3"/>
        <v>0</v>
      </c>
      <c r="R62" s="178"/>
      <c r="S62" s="138">
        <f t="shared" si="4"/>
        <v>0</v>
      </c>
      <c r="T62" s="139">
        <f t="shared" si="5"/>
        <v>0</v>
      </c>
    </row>
    <row r="63" spans="1:20" s="7" customFormat="1" x14ac:dyDescent="0.25">
      <c r="A63" s="113" t="str">
        <f>IF(J63&lt;&gt;"",1+MAX($A$17:A62),"")</f>
        <v/>
      </c>
      <c r="B63" s="49"/>
      <c r="C63" s="62"/>
      <c r="D63" s="102"/>
      <c r="E63" s="219"/>
      <c r="F63" s="250" t="s">
        <v>248</v>
      </c>
      <c r="G63" s="50"/>
      <c r="H63" s="51"/>
      <c r="I63" s="52"/>
      <c r="J63" s="101"/>
      <c r="K63" s="159"/>
      <c r="L63" s="56"/>
      <c r="M63" s="57"/>
      <c r="N63" s="57"/>
      <c r="O63" s="60"/>
      <c r="P63" s="60"/>
      <c r="Q63" s="61"/>
      <c r="R63" s="178"/>
      <c r="S63" s="138"/>
      <c r="T63" s="139"/>
    </row>
    <row r="64" spans="1:20" s="7" customFormat="1" x14ac:dyDescent="0.25">
      <c r="A64" s="113" t="str">
        <f>IF(J64&lt;&gt;"",1+MAX($A$17:A63),"")</f>
        <v/>
      </c>
      <c r="B64" s="49"/>
      <c r="C64" s="62"/>
      <c r="D64" s="102"/>
      <c r="E64" s="219"/>
      <c r="F64" s="251" t="s">
        <v>247</v>
      </c>
      <c r="G64" s="50"/>
      <c r="H64" s="51"/>
      <c r="I64" s="52"/>
      <c r="J64" s="101"/>
      <c r="K64" s="159"/>
      <c r="L64" s="59"/>
      <c r="M64" s="57"/>
      <c r="N64" s="57"/>
      <c r="O64" s="60"/>
      <c r="P64" s="60"/>
      <c r="Q64" s="61"/>
      <c r="R64" s="178"/>
      <c r="S64" s="138"/>
      <c r="T64" s="139"/>
    </row>
    <row r="65" spans="1:20" s="7" customFormat="1" x14ac:dyDescent="0.25">
      <c r="A65" s="113">
        <f>IF(J65&lt;&gt;"",1+MAX($A$17:A64),"")</f>
        <v>33</v>
      </c>
      <c r="B65" s="49"/>
      <c r="C65" s="62"/>
      <c r="D65" s="102" t="s">
        <v>44</v>
      </c>
      <c r="E65" s="219" t="s">
        <v>45</v>
      </c>
      <c r="F65" s="250" t="s">
        <v>247</v>
      </c>
      <c r="G65" s="50">
        <v>1</v>
      </c>
      <c r="H65" s="51">
        <f>IF(VLOOKUP(J65,'HOURLY RATES'!B$116:C$124,2,0)=0,$J$3,VLOOKUP(J65,'HOURLY RATES'!B$116:C$124,2,0))</f>
        <v>0</v>
      </c>
      <c r="I65" s="52">
        <f t="shared" ref="I65" si="22">(G65*(1+H65))</f>
        <v>1</v>
      </c>
      <c r="J65" s="101" t="s">
        <v>224</v>
      </c>
      <c r="K65" s="159">
        <f>4.67%*($U$18)/M65</f>
        <v>6059.3688141211578</v>
      </c>
      <c r="L65" s="59">
        <f t="shared" ref="L65" si="23">K65*I65</f>
        <v>6059.3688141211578</v>
      </c>
      <c r="M65" s="57">
        <f>IF(VLOOKUP(E65,'HOURLY RATES'!C$6:D$105,2,0)=0,$E$3,VLOOKUP(E65,'HOURLY RATES'!C$6:D$105,2,0))</f>
        <v>79.331999999999994</v>
      </c>
      <c r="N65" s="57">
        <f t="shared" ref="N65" si="24">M65*L65</f>
        <v>480701.84676185966</v>
      </c>
      <c r="O65" s="60"/>
      <c r="P65" s="60"/>
      <c r="Q65" s="61">
        <f t="shared" ref="Q65" si="25">P65+N65</f>
        <v>480701.84676185966</v>
      </c>
      <c r="R65" s="178"/>
      <c r="S65" s="138">
        <f t="shared" si="4"/>
        <v>609890.46807910944</v>
      </c>
      <c r="T65" s="139">
        <f t="shared" si="5"/>
        <v>609890.46807910944</v>
      </c>
    </row>
    <row r="66" spans="1:20" s="7" customFormat="1" x14ac:dyDescent="0.25">
      <c r="A66" s="227" t="str">
        <f>IF(J66&lt;&gt;"",1+MAX($A$17:A65),"")</f>
        <v/>
      </c>
      <c r="B66" s="228"/>
      <c r="C66" s="229"/>
      <c r="D66" s="118"/>
      <c r="E66" s="230"/>
      <c r="F66" s="252" t="s">
        <v>248</v>
      </c>
      <c r="G66" s="231"/>
      <c r="H66" s="232"/>
      <c r="I66" s="233"/>
      <c r="J66" s="234"/>
      <c r="K66" s="235"/>
      <c r="L66" s="236"/>
      <c r="M66" s="210"/>
      <c r="N66" s="210"/>
      <c r="O66" s="211"/>
      <c r="P66" s="211"/>
      <c r="Q66" s="212"/>
      <c r="R66" s="178"/>
      <c r="S66" s="138"/>
      <c r="T66" s="139"/>
    </row>
    <row r="67" spans="1:20" s="7" customFormat="1" x14ac:dyDescent="0.25">
      <c r="A67" s="237" t="str">
        <f>IF(J67&lt;&gt;"",1+MAX($A$17:A66),"")</f>
        <v/>
      </c>
      <c r="B67" s="237"/>
      <c r="C67" s="237"/>
      <c r="D67" s="237" t="s">
        <v>66</v>
      </c>
      <c r="E67" s="238"/>
      <c r="F67" s="253" t="s">
        <v>67</v>
      </c>
      <c r="G67" s="240"/>
      <c r="H67" s="239"/>
      <c r="I67" s="241"/>
      <c r="J67" s="241"/>
      <c r="K67" s="239"/>
      <c r="L67" s="239"/>
      <c r="M67" s="239"/>
      <c r="N67" s="239"/>
      <c r="O67" s="239"/>
      <c r="P67" s="239"/>
      <c r="Q67" s="239"/>
      <c r="R67" s="242">
        <f>SUM(Q70:Q84)</f>
        <v>235280.88944475001</v>
      </c>
      <c r="S67" s="138"/>
      <c r="T67" s="139"/>
    </row>
    <row r="68" spans="1:20" s="7" customFormat="1" x14ac:dyDescent="0.25">
      <c r="A68" s="113" t="str">
        <f>IF(J68&lt;&gt;"",1+MAX($A$17:A67),"")</f>
        <v/>
      </c>
      <c r="B68" s="104"/>
      <c r="C68" s="104"/>
      <c r="D68" s="102"/>
      <c r="E68" s="125"/>
      <c r="F68" s="254" t="s">
        <v>248</v>
      </c>
      <c r="G68" s="103"/>
      <c r="H68" s="106"/>
      <c r="I68" s="107"/>
      <c r="J68" s="117"/>
      <c r="K68" s="159"/>
      <c r="L68" s="160"/>
      <c r="M68" s="161"/>
      <c r="N68" s="161"/>
      <c r="O68" s="108"/>
      <c r="P68" s="108"/>
      <c r="Q68" s="162"/>
      <c r="R68" s="123"/>
      <c r="S68" s="138"/>
      <c r="T68" s="139"/>
    </row>
    <row r="69" spans="1:20" s="7" customFormat="1" x14ac:dyDescent="0.25">
      <c r="A69" s="113" t="str">
        <f>IF(J69&lt;&gt;"",1+MAX($A$17:A68),"")</f>
        <v/>
      </c>
      <c r="B69" s="104"/>
      <c r="C69" s="104"/>
      <c r="D69" s="102"/>
      <c r="E69" s="125"/>
      <c r="F69" s="255" t="s">
        <v>1001</v>
      </c>
      <c r="G69" s="103"/>
      <c r="H69" s="106"/>
      <c r="I69" s="107"/>
      <c r="J69" s="101"/>
      <c r="K69" s="159"/>
      <c r="L69" s="160"/>
      <c r="M69" s="161"/>
      <c r="N69" s="161"/>
      <c r="O69" s="108"/>
      <c r="P69" s="108"/>
      <c r="Q69" s="162"/>
      <c r="R69" s="123"/>
      <c r="S69" s="138"/>
      <c r="T69" s="139"/>
    </row>
    <row r="70" spans="1:20" s="7" customFormat="1" x14ac:dyDescent="0.25">
      <c r="A70" s="113">
        <f>IF(J70&lt;&gt;"",1+MAX($A$17:A69),"")</f>
        <v>34</v>
      </c>
      <c r="B70" s="104"/>
      <c r="C70" s="104"/>
      <c r="D70" s="102" t="s">
        <v>66</v>
      </c>
      <c r="E70" s="125" t="s">
        <v>67</v>
      </c>
      <c r="F70" s="218" t="s">
        <v>1002</v>
      </c>
      <c r="G70" s="110">
        <v>70</v>
      </c>
      <c r="H70" s="51">
        <f>IF(VLOOKUP(J70,'HOURLY RATES'!B$116:C$124,2,0)=0,$J$3,VLOOKUP(J70,'HOURLY RATES'!B$116:C$124,2,0))</f>
        <v>0</v>
      </c>
      <c r="I70" s="52">
        <f t="shared" ref="I70:I73" si="26">(G70*(1+H70))</f>
        <v>70</v>
      </c>
      <c r="J70" s="101" t="s">
        <v>251</v>
      </c>
      <c r="K70" s="159">
        <v>0.66400000000000003</v>
      </c>
      <c r="L70" s="160">
        <f t="shared" ref="L70:L79" si="27">K70*I70</f>
        <v>46.480000000000004</v>
      </c>
      <c r="M70" s="57">
        <f>IF(VLOOKUP(E70,'HOURLY RATES'!C$6:D$105,2,0)=0,$E$3,VLOOKUP(E70,'HOURLY RATES'!C$6:D$105,2,0))</f>
        <v>124.85339999999999</v>
      </c>
      <c r="N70" s="161">
        <f t="shared" ref="N70:N79" si="28">M70*L70</f>
        <v>5803.1860320000005</v>
      </c>
      <c r="O70" s="108">
        <v>80</v>
      </c>
      <c r="P70" s="108">
        <f t="shared" ref="P70:P79" si="29">O70*I70</f>
        <v>5600</v>
      </c>
      <c r="Q70" s="162">
        <f t="shared" ref="Q70:Q79" si="30">P70+N70</f>
        <v>11403.186032000001</v>
      </c>
      <c r="R70" s="123"/>
      <c r="S70" s="138">
        <f t="shared" ref="S70:S95" si="31">((((N70*(1+$D$7))+(P70*(1+$D$5+$D$6)))*(1+$D$8)))/I70</f>
        <v>212.10528282999999</v>
      </c>
      <c r="T70" s="139">
        <f t="shared" ref="T70:T95" si="32">S70*I70</f>
        <v>14847.369798099999</v>
      </c>
    </row>
    <row r="71" spans="1:20" s="7" customFormat="1" x14ac:dyDescent="0.25">
      <c r="A71" s="113">
        <f>IF(J71&lt;&gt;"",1+MAX($A$17:A70),"")</f>
        <v>35</v>
      </c>
      <c r="B71" s="104"/>
      <c r="C71" s="104"/>
      <c r="D71" s="102" t="s">
        <v>66</v>
      </c>
      <c r="E71" s="125" t="s">
        <v>67</v>
      </c>
      <c r="F71" s="218" t="s">
        <v>1003</v>
      </c>
      <c r="G71" s="110">
        <v>2</v>
      </c>
      <c r="H71" s="51">
        <f>IF(VLOOKUP(J71,'HOURLY RATES'!B$116:C$124,2,0)=0,$J$3,VLOOKUP(J71,'HOURLY RATES'!B$116:C$124,2,0))</f>
        <v>0</v>
      </c>
      <c r="I71" s="52">
        <f t="shared" si="26"/>
        <v>2</v>
      </c>
      <c r="J71" s="101" t="s">
        <v>251</v>
      </c>
      <c r="K71" s="159">
        <v>0.996</v>
      </c>
      <c r="L71" s="160">
        <f t="shared" si="27"/>
        <v>1.992</v>
      </c>
      <c r="M71" s="57">
        <f>IF(VLOOKUP(E71,'HOURLY RATES'!C$6:D$105,2,0)=0,$E$3,VLOOKUP(E71,'HOURLY RATES'!C$6:D$105,2,0))</f>
        <v>124.85339999999999</v>
      </c>
      <c r="N71" s="161">
        <f t="shared" si="28"/>
        <v>248.70797279999999</v>
      </c>
      <c r="O71" s="108">
        <v>120</v>
      </c>
      <c r="P71" s="108">
        <f t="shared" si="29"/>
        <v>240</v>
      </c>
      <c r="Q71" s="162">
        <f t="shared" si="30"/>
        <v>488.70797279999999</v>
      </c>
      <c r="R71" s="123"/>
      <c r="S71" s="138">
        <f t="shared" si="31"/>
        <v>318.15792424499995</v>
      </c>
      <c r="T71" s="139">
        <f t="shared" si="32"/>
        <v>636.31584848999989</v>
      </c>
    </row>
    <row r="72" spans="1:20" s="7" customFormat="1" x14ac:dyDescent="0.25">
      <c r="A72" s="113">
        <f>IF(J72&lt;&gt;"",1+MAX($A$17:A71),"")</f>
        <v>36</v>
      </c>
      <c r="B72" s="104"/>
      <c r="C72" s="104"/>
      <c r="D72" s="102" t="s">
        <v>66</v>
      </c>
      <c r="E72" s="125" t="s">
        <v>67</v>
      </c>
      <c r="F72" s="218" t="s">
        <v>751</v>
      </c>
      <c r="G72" s="110">
        <v>1</v>
      </c>
      <c r="H72" s="51">
        <f>IF(VLOOKUP(J72,'HOURLY RATES'!B$116:C$124,2,0)=0,$J$3,VLOOKUP(J72,'HOURLY RATES'!B$116:C$124,2,0))</f>
        <v>0</v>
      </c>
      <c r="I72" s="52">
        <f t="shared" si="26"/>
        <v>1</v>
      </c>
      <c r="J72" s="101" t="s">
        <v>251</v>
      </c>
      <c r="K72" s="159">
        <v>0.498</v>
      </c>
      <c r="L72" s="160">
        <f t="shared" si="27"/>
        <v>0.498</v>
      </c>
      <c r="M72" s="57">
        <f>IF(VLOOKUP(E72,'HOURLY RATES'!C$6:D$105,2,0)=0,$E$3,VLOOKUP(E72,'HOURLY RATES'!C$6:D$105,2,0))</f>
        <v>124.85339999999999</v>
      </c>
      <c r="N72" s="161">
        <f t="shared" si="28"/>
        <v>62.176993199999998</v>
      </c>
      <c r="O72" s="108">
        <v>60</v>
      </c>
      <c r="P72" s="108">
        <f t="shared" si="29"/>
        <v>60</v>
      </c>
      <c r="Q72" s="162">
        <f t="shared" si="30"/>
        <v>122.1769932</v>
      </c>
      <c r="R72" s="123"/>
      <c r="S72" s="138">
        <f t="shared" si="31"/>
        <v>159.07896212249997</v>
      </c>
      <c r="T72" s="139">
        <f t="shared" si="32"/>
        <v>159.07896212249997</v>
      </c>
    </row>
    <row r="73" spans="1:20" s="7" customFormat="1" x14ac:dyDescent="0.25">
      <c r="A73" s="113">
        <f>IF(J73&lt;&gt;"",1+MAX($A$17:A72),"")</f>
        <v>37</v>
      </c>
      <c r="B73" s="104"/>
      <c r="C73" s="104"/>
      <c r="D73" s="102" t="s">
        <v>66</v>
      </c>
      <c r="E73" s="125" t="s">
        <v>67</v>
      </c>
      <c r="F73" s="218" t="s">
        <v>1004</v>
      </c>
      <c r="G73" s="110">
        <v>1</v>
      </c>
      <c r="H73" s="51">
        <f>IF(VLOOKUP(J73,'HOURLY RATES'!B$116:C$124,2,0)=0,$J$3,VLOOKUP(J73,'HOURLY RATES'!B$116:C$124,2,0))</f>
        <v>0</v>
      </c>
      <c r="I73" s="52">
        <f t="shared" si="26"/>
        <v>1</v>
      </c>
      <c r="J73" s="101" t="s">
        <v>251</v>
      </c>
      <c r="K73" s="159">
        <v>2.0750000000000002</v>
      </c>
      <c r="L73" s="160">
        <f t="shared" si="27"/>
        <v>2.0750000000000002</v>
      </c>
      <c r="M73" s="57">
        <f>IF(VLOOKUP(E73,'HOURLY RATES'!C$6:D$105,2,0)=0,$E$3,VLOOKUP(E73,'HOURLY RATES'!C$6:D$105,2,0))</f>
        <v>124.85339999999999</v>
      </c>
      <c r="N73" s="161">
        <f t="shared" si="28"/>
        <v>259.07080500000001</v>
      </c>
      <c r="O73" s="108">
        <v>250</v>
      </c>
      <c r="P73" s="108">
        <f t="shared" si="29"/>
        <v>250</v>
      </c>
      <c r="Q73" s="162">
        <f t="shared" si="30"/>
        <v>509.07080500000001</v>
      </c>
      <c r="R73" s="123"/>
      <c r="S73" s="138">
        <f t="shared" si="31"/>
        <v>662.82900884374999</v>
      </c>
      <c r="T73" s="139">
        <f t="shared" si="32"/>
        <v>662.82900884374999</v>
      </c>
    </row>
    <row r="74" spans="1:20" s="7" customFormat="1" x14ac:dyDescent="0.25">
      <c r="A74" s="113" t="str">
        <f>IF(J74&lt;&gt;"",1+MAX($A$17:A73),"")</f>
        <v/>
      </c>
      <c r="B74" s="104"/>
      <c r="C74" s="109"/>
      <c r="D74" s="102"/>
      <c r="E74" s="125"/>
      <c r="F74" s="218" t="s">
        <v>248</v>
      </c>
      <c r="G74" s="103"/>
      <c r="H74" s="106"/>
      <c r="I74" s="107"/>
      <c r="J74" s="101"/>
      <c r="K74" s="159"/>
      <c r="L74" s="160"/>
      <c r="M74" s="161"/>
      <c r="N74" s="161"/>
      <c r="O74" s="108"/>
      <c r="P74" s="108"/>
      <c r="Q74" s="162"/>
      <c r="R74" s="123"/>
      <c r="S74" s="138"/>
      <c r="T74" s="139"/>
    </row>
    <row r="75" spans="1:20" s="7" customFormat="1" x14ac:dyDescent="0.25">
      <c r="A75" s="113" t="str">
        <f>IF(J75&lt;&gt;"",1+MAX($A$17:A74),"")</f>
        <v/>
      </c>
      <c r="B75" s="104"/>
      <c r="C75" s="104"/>
      <c r="D75" s="102"/>
      <c r="E75" s="125"/>
      <c r="F75" s="255" t="s">
        <v>1005</v>
      </c>
      <c r="G75" s="103"/>
      <c r="H75" s="106"/>
      <c r="I75" s="107"/>
      <c r="J75" s="101"/>
      <c r="K75" s="159"/>
      <c r="L75" s="160"/>
      <c r="M75" s="161"/>
      <c r="N75" s="161"/>
      <c r="O75" s="108"/>
      <c r="P75" s="108"/>
      <c r="Q75" s="162"/>
      <c r="R75" s="123"/>
      <c r="S75" s="138"/>
      <c r="T75" s="139"/>
    </row>
    <row r="76" spans="1:20" s="7" customFormat="1" x14ac:dyDescent="0.25">
      <c r="A76" s="113">
        <f>IF(J76&lt;&gt;"",1+MAX($A$17:A75),"")</f>
        <v>38</v>
      </c>
      <c r="B76" s="104"/>
      <c r="C76" s="104"/>
      <c r="D76" s="102" t="s">
        <v>66</v>
      </c>
      <c r="E76" s="125" t="s">
        <v>67</v>
      </c>
      <c r="F76" s="218" t="s">
        <v>1006</v>
      </c>
      <c r="G76" s="110">
        <v>248</v>
      </c>
      <c r="H76" s="51">
        <f>IF(VLOOKUP(J76,'HOURLY RATES'!B$116:C$124,2,0)=0,$J$3,VLOOKUP(J76,'HOURLY RATES'!B$116:C$124,2,0))</f>
        <v>0.05</v>
      </c>
      <c r="I76" s="52">
        <f t="shared" ref="I76:I81" si="33">(G76*(1+H76))</f>
        <v>260.40000000000003</v>
      </c>
      <c r="J76" s="101" t="s">
        <v>250</v>
      </c>
      <c r="K76" s="159">
        <v>0.121</v>
      </c>
      <c r="L76" s="160">
        <f t="shared" si="27"/>
        <v>31.508400000000002</v>
      </c>
      <c r="M76" s="57">
        <f>IF(VLOOKUP(E76,'HOURLY RATES'!C$6:D$105,2,0)=0,$E$3,VLOOKUP(E76,'HOURLY RATES'!C$6:D$105,2,0))</f>
        <v>124.85339999999999</v>
      </c>
      <c r="N76" s="161">
        <f t="shared" si="28"/>
        <v>3933.9308685599999</v>
      </c>
      <c r="O76" s="108">
        <v>3.06</v>
      </c>
      <c r="P76" s="108">
        <f t="shared" si="29"/>
        <v>796.82400000000007</v>
      </c>
      <c r="Q76" s="162">
        <f t="shared" si="30"/>
        <v>4730.7548685599995</v>
      </c>
      <c r="R76" s="123"/>
      <c r="S76" s="138">
        <f t="shared" si="31"/>
        <v>23.257124903249995</v>
      </c>
      <c r="T76" s="139">
        <f t="shared" si="32"/>
        <v>6056.1553248062992</v>
      </c>
    </row>
    <row r="77" spans="1:20" s="7" customFormat="1" x14ac:dyDescent="0.25">
      <c r="A77" s="113">
        <f>IF(J77&lt;&gt;"",1+MAX($A$17:A76),"")</f>
        <v>39</v>
      </c>
      <c r="B77" s="104"/>
      <c r="C77" s="104"/>
      <c r="D77" s="102" t="s">
        <v>66</v>
      </c>
      <c r="E77" s="125" t="s">
        <v>67</v>
      </c>
      <c r="F77" s="218" t="s">
        <v>1007</v>
      </c>
      <c r="G77" s="110">
        <v>85</v>
      </c>
      <c r="H77" s="51">
        <f>IF(VLOOKUP(J77,'HOURLY RATES'!B$116:C$124,2,0)=0,$J$3,VLOOKUP(J77,'HOURLY RATES'!B$116:C$124,2,0))</f>
        <v>0.05</v>
      </c>
      <c r="I77" s="52">
        <f t="shared" si="33"/>
        <v>89.25</v>
      </c>
      <c r="J77" s="101" t="s">
        <v>250</v>
      </c>
      <c r="K77" s="159">
        <v>0.121</v>
      </c>
      <c r="L77" s="160">
        <f t="shared" si="27"/>
        <v>10.799249999999999</v>
      </c>
      <c r="M77" s="57">
        <f>IF(VLOOKUP(E77,'HOURLY RATES'!C$6:D$105,2,0)=0,$E$3,VLOOKUP(E77,'HOURLY RATES'!C$6:D$105,2,0))</f>
        <v>124.85339999999999</v>
      </c>
      <c r="N77" s="161">
        <f t="shared" si="28"/>
        <v>1348.3230799499997</v>
      </c>
      <c r="O77" s="108">
        <v>3.06</v>
      </c>
      <c r="P77" s="108">
        <f t="shared" si="29"/>
        <v>273.10500000000002</v>
      </c>
      <c r="Q77" s="162">
        <f t="shared" si="30"/>
        <v>1621.4280799499998</v>
      </c>
      <c r="R77" s="123"/>
      <c r="S77" s="138">
        <f t="shared" si="31"/>
        <v>23.257124903249991</v>
      </c>
      <c r="T77" s="139">
        <f t="shared" si="32"/>
        <v>2075.6983976150618</v>
      </c>
    </row>
    <row r="78" spans="1:20" s="7" customFormat="1" x14ac:dyDescent="0.25">
      <c r="A78" s="113">
        <f>IF(J78&lt;&gt;"",1+MAX($A$17:A77),"")</f>
        <v>40</v>
      </c>
      <c r="B78" s="104"/>
      <c r="C78" s="104"/>
      <c r="D78" s="102" t="s">
        <v>66</v>
      </c>
      <c r="E78" s="125" t="s">
        <v>67</v>
      </c>
      <c r="F78" s="218" t="s">
        <v>1008</v>
      </c>
      <c r="G78" s="110">
        <v>89</v>
      </c>
      <c r="H78" s="51">
        <f>IF(VLOOKUP(J78,'HOURLY RATES'!B$116:C$124,2,0)=0,$J$3,VLOOKUP(J78,'HOURLY RATES'!B$116:C$124,2,0))</f>
        <v>0.05</v>
      </c>
      <c r="I78" s="52">
        <f t="shared" si="33"/>
        <v>93.45</v>
      </c>
      <c r="J78" s="101" t="s">
        <v>250</v>
      </c>
      <c r="K78" s="159">
        <v>0.13400000000000001</v>
      </c>
      <c r="L78" s="160">
        <f t="shared" si="27"/>
        <v>12.522300000000001</v>
      </c>
      <c r="M78" s="57">
        <f>IF(VLOOKUP(E78,'HOURLY RATES'!C$6:D$105,2,0)=0,$E$3,VLOOKUP(E78,'HOURLY RATES'!C$6:D$105,2,0))</f>
        <v>124.85339999999999</v>
      </c>
      <c r="N78" s="161">
        <f t="shared" si="28"/>
        <v>1563.4517308200002</v>
      </c>
      <c r="O78" s="108">
        <v>5.09</v>
      </c>
      <c r="P78" s="108">
        <f t="shared" si="29"/>
        <v>475.66050000000001</v>
      </c>
      <c r="Q78" s="162">
        <f t="shared" si="30"/>
        <v>2039.1122308200001</v>
      </c>
      <c r="R78" s="123"/>
      <c r="S78" s="138">
        <f t="shared" si="31"/>
        <v>28.029585020499997</v>
      </c>
      <c r="T78" s="139">
        <f t="shared" si="32"/>
        <v>2619.364720165725</v>
      </c>
    </row>
    <row r="79" spans="1:20" s="7" customFormat="1" x14ac:dyDescent="0.25">
      <c r="A79" s="113">
        <f>IF(J79&lt;&gt;"",1+MAX($A$17:A78),"")</f>
        <v>41</v>
      </c>
      <c r="B79" s="104"/>
      <c r="C79" s="104"/>
      <c r="D79" s="102" t="s">
        <v>66</v>
      </c>
      <c r="E79" s="125" t="s">
        <v>67</v>
      </c>
      <c r="F79" s="218" t="s">
        <v>1009</v>
      </c>
      <c r="G79" s="110">
        <v>301</v>
      </c>
      <c r="H79" s="51">
        <f>IF(VLOOKUP(J79,'HOURLY RATES'!B$116:C$124,2,0)=0,$J$3,VLOOKUP(J79,'HOURLY RATES'!B$116:C$124,2,0))</f>
        <v>0.05</v>
      </c>
      <c r="I79" s="52">
        <f t="shared" si="33"/>
        <v>316.05</v>
      </c>
      <c r="J79" s="101" t="s">
        <v>250</v>
      </c>
      <c r="K79" s="159">
        <v>0.13</v>
      </c>
      <c r="L79" s="160">
        <f t="shared" si="27"/>
        <v>41.086500000000001</v>
      </c>
      <c r="M79" s="57">
        <f>IF(VLOOKUP(E79,'HOURLY RATES'!C$6:D$105,2,0)=0,$E$3,VLOOKUP(E79,'HOURLY RATES'!C$6:D$105,2,0))</f>
        <v>124.85339999999999</v>
      </c>
      <c r="N79" s="161">
        <f t="shared" si="28"/>
        <v>5129.7892191000001</v>
      </c>
      <c r="O79" s="108">
        <v>3.15</v>
      </c>
      <c r="P79" s="108">
        <f t="shared" si="29"/>
        <v>995.5575</v>
      </c>
      <c r="Q79" s="162">
        <f t="shared" si="30"/>
        <v>6125.3467191</v>
      </c>
      <c r="R79" s="123"/>
      <c r="S79" s="138">
        <f t="shared" si="31"/>
        <v>24.803082517499998</v>
      </c>
      <c r="T79" s="139">
        <f t="shared" si="32"/>
        <v>7839.0142296558752</v>
      </c>
    </row>
    <row r="80" spans="1:20" s="7" customFormat="1" x14ac:dyDescent="0.25">
      <c r="A80" s="113">
        <f>IF(J80&lt;&gt;"",1+MAX($A$17:A79),"")</f>
        <v>42</v>
      </c>
      <c r="B80" s="104"/>
      <c r="C80" s="104"/>
      <c r="D80" s="102" t="s">
        <v>66</v>
      </c>
      <c r="E80" s="125" t="s">
        <v>67</v>
      </c>
      <c r="F80" s="218" t="s">
        <v>1010</v>
      </c>
      <c r="G80" s="110">
        <v>395</v>
      </c>
      <c r="H80" s="51">
        <f>IF(VLOOKUP(J80,'HOURLY RATES'!B$116:C$124,2,0)=0,$J$3,VLOOKUP(J80,'HOURLY RATES'!B$116:C$124,2,0))</f>
        <v>0.05</v>
      </c>
      <c r="I80" s="52">
        <f t="shared" si="33"/>
        <v>414.75</v>
      </c>
      <c r="J80" s="101" t="s">
        <v>250</v>
      </c>
      <c r="K80" s="159">
        <v>0.23100000000000001</v>
      </c>
      <c r="L80" s="160">
        <f t="shared" ref="L80:L81" si="34">K80*I80</f>
        <v>95.80725000000001</v>
      </c>
      <c r="M80" s="57">
        <f>IF(VLOOKUP(E80,'HOURLY RATES'!C$6:D$105,2,0)=0,$E$3,VLOOKUP(E80,'HOURLY RATES'!C$6:D$105,2,0))</f>
        <v>124.85339999999999</v>
      </c>
      <c r="N80" s="161">
        <f t="shared" ref="N80:N81" si="35">M80*L80</f>
        <v>11961.860907150001</v>
      </c>
      <c r="O80" s="108">
        <v>18.600000000000001</v>
      </c>
      <c r="P80" s="108">
        <f t="shared" ref="P80:P81" si="36">O80*I80</f>
        <v>7714.35</v>
      </c>
      <c r="Q80" s="162">
        <f t="shared" ref="Q80:Q81" si="37">P80+N80</f>
        <v>19676.210907150002</v>
      </c>
      <c r="R80" s="123"/>
      <c r="S80" s="138">
        <f t="shared" si="31"/>
        <v>61.451680158750008</v>
      </c>
      <c r="T80" s="139">
        <f t="shared" si="32"/>
        <v>25487.084345841566</v>
      </c>
    </row>
    <row r="81" spans="1:20" s="7" customFormat="1" x14ac:dyDescent="0.25">
      <c r="A81" s="113">
        <f>IF(J81&lt;&gt;"",1+MAX($A$17:A80),"")</f>
        <v>43</v>
      </c>
      <c r="B81" s="104"/>
      <c r="C81" s="104"/>
      <c r="D81" s="102" t="s">
        <v>66</v>
      </c>
      <c r="E81" s="125" t="s">
        <v>67</v>
      </c>
      <c r="F81" s="218" t="s">
        <v>1011</v>
      </c>
      <c r="G81" s="110">
        <v>3183</v>
      </c>
      <c r="H81" s="51">
        <f>IF(VLOOKUP(J81,'HOURLY RATES'!B$116:C$124,2,0)=0,$J$3,VLOOKUP(J81,'HOURLY RATES'!B$116:C$124,2,0))</f>
        <v>0.05</v>
      </c>
      <c r="I81" s="52">
        <f t="shared" si="33"/>
        <v>3342.15</v>
      </c>
      <c r="J81" s="101" t="s">
        <v>250</v>
      </c>
      <c r="K81" s="159">
        <v>0.17699999999999999</v>
      </c>
      <c r="L81" s="160">
        <f t="shared" si="34"/>
        <v>591.56055000000003</v>
      </c>
      <c r="M81" s="57">
        <f>IF(VLOOKUP(E81,'HOURLY RATES'!C$6:D$105,2,0)=0,$E$3,VLOOKUP(E81,'HOURLY RATES'!C$6:D$105,2,0))</f>
        <v>124.85339999999999</v>
      </c>
      <c r="N81" s="161">
        <f t="shared" si="35"/>
        <v>73858.34597337</v>
      </c>
      <c r="O81" s="108">
        <v>10.1</v>
      </c>
      <c r="P81" s="108">
        <f t="shared" si="36"/>
        <v>33755.714999999997</v>
      </c>
      <c r="Q81" s="162">
        <f t="shared" si="37"/>
        <v>107614.06097337</v>
      </c>
      <c r="R81" s="123"/>
      <c r="S81" s="138">
        <f t="shared" si="31"/>
        <v>41.537142141249994</v>
      </c>
      <c r="T81" s="139">
        <f t="shared" si="32"/>
        <v>138823.35960737866</v>
      </c>
    </row>
    <row r="82" spans="1:20" s="7" customFormat="1" x14ac:dyDescent="0.25">
      <c r="A82" s="113" t="str">
        <f>IF(J82&lt;&gt;"",1+MAX($A$17:A81),"")</f>
        <v/>
      </c>
      <c r="B82" s="104"/>
      <c r="C82" s="104"/>
      <c r="D82" s="102"/>
      <c r="E82" s="125"/>
      <c r="F82" s="218" t="s">
        <v>248</v>
      </c>
      <c r="G82" s="111"/>
      <c r="H82" s="106"/>
      <c r="I82" s="107"/>
      <c r="J82" s="101"/>
      <c r="K82" s="159"/>
      <c r="L82" s="160"/>
      <c r="M82" s="161"/>
      <c r="N82" s="161"/>
      <c r="O82" s="108"/>
      <c r="P82" s="108"/>
      <c r="Q82" s="162"/>
      <c r="R82" s="123"/>
      <c r="S82" s="138"/>
      <c r="T82" s="139"/>
    </row>
    <row r="83" spans="1:20" s="7" customFormat="1" x14ac:dyDescent="0.25">
      <c r="A83" s="113" t="str">
        <f>IF(J83&lt;&gt;"",1+MAX($A$17:A82),"")</f>
        <v/>
      </c>
      <c r="B83" s="104"/>
      <c r="C83" s="104"/>
      <c r="D83" s="102"/>
      <c r="E83" s="125"/>
      <c r="F83" s="255" t="s">
        <v>1024</v>
      </c>
      <c r="G83" s="103"/>
      <c r="H83" s="106"/>
      <c r="I83" s="107"/>
      <c r="J83" s="101"/>
      <c r="K83" s="159"/>
      <c r="L83" s="160"/>
      <c r="M83" s="161"/>
      <c r="N83" s="161"/>
      <c r="O83" s="108"/>
      <c r="P83" s="108"/>
      <c r="Q83" s="162"/>
      <c r="R83" s="123"/>
      <c r="S83" s="138"/>
      <c r="T83" s="139"/>
    </row>
    <row r="84" spans="1:20" s="7" customFormat="1" x14ac:dyDescent="0.25">
      <c r="A84" s="113">
        <f>IF(J84&lt;&gt;"",1+MAX($A$17:A83),"")</f>
        <v>44</v>
      </c>
      <c r="B84" s="104"/>
      <c r="C84" s="104"/>
      <c r="D84" s="102" t="s">
        <v>66</v>
      </c>
      <c r="E84" s="125" t="s">
        <v>67</v>
      </c>
      <c r="F84" s="218" t="s">
        <v>1080</v>
      </c>
      <c r="G84" s="111">
        <v>105171</v>
      </c>
      <c r="H84" s="51">
        <f>IF(VLOOKUP(J84,'HOURLY RATES'!B$116:C$124,2,0)=0,$J$3,VLOOKUP(J84,'HOURLY RATES'!B$116:C$124,2,0))</f>
        <v>0</v>
      </c>
      <c r="I84" s="52">
        <f t="shared" ref="I84" si="38">(G84*(1+H84))</f>
        <v>105171</v>
      </c>
      <c r="J84" s="101" t="s">
        <v>224</v>
      </c>
      <c r="K84" s="159">
        <v>2E-3</v>
      </c>
      <c r="L84" s="160">
        <f t="shared" ref="L84" si="39">K84*I84</f>
        <v>210.34200000000001</v>
      </c>
      <c r="M84" s="57">
        <f>IF(VLOOKUP(E84,'HOURLY RATES'!C$6:D$105,2,0)=0,$E$3,VLOOKUP(E84,'HOURLY RATES'!C$6:D$105,2,0))</f>
        <v>124.85339999999999</v>
      </c>
      <c r="N84" s="161">
        <f t="shared" ref="N84" si="40">M84*L84</f>
        <v>26261.9138628</v>
      </c>
      <c r="O84" s="108">
        <v>0.52</v>
      </c>
      <c r="P84" s="108">
        <f t="shared" ref="P84" si="41">O84*I84</f>
        <v>54688.92</v>
      </c>
      <c r="Q84" s="162">
        <f t="shared" ref="Q84" si="42">P84+N84</f>
        <v>80950.833862800006</v>
      </c>
      <c r="R84" s="123"/>
      <c r="S84" s="138">
        <f t="shared" si="31"/>
        <v>1.0118119864999999</v>
      </c>
      <c r="T84" s="139">
        <f t="shared" si="32"/>
        <v>106413.2784321915</v>
      </c>
    </row>
    <row r="85" spans="1:20" s="7" customFormat="1" x14ac:dyDescent="0.25">
      <c r="A85" s="227" t="str">
        <f>IF(J85&lt;&gt;"",1+MAX($A$17:A84),"")</f>
        <v/>
      </c>
      <c r="B85" s="228"/>
      <c r="C85" s="229"/>
      <c r="D85" s="118"/>
      <c r="E85" s="230"/>
      <c r="F85" s="252" t="s">
        <v>248</v>
      </c>
      <c r="G85" s="231"/>
      <c r="H85" s="232"/>
      <c r="I85" s="233"/>
      <c r="J85" s="234"/>
      <c r="K85" s="235"/>
      <c r="L85" s="236"/>
      <c r="M85" s="210"/>
      <c r="N85" s="210"/>
      <c r="O85" s="211"/>
      <c r="P85" s="211"/>
      <c r="Q85" s="212"/>
      <c r="R85" s="178"/>
      <c r="S85" s="138"/>
      <c r="T85" s="139"/>
    </row>
    <row r="86" spans="1:20" s="7" customFormat="1" x14ac:dyDescent="0.25">
      <c r="A86" s="237" t="str">
        <f>IF(J86&lt;&gt;"",1+MAX($A$17:A85),"")</f>
        <v/>
      </c>
      <c r="B86" s="237"/>
      <c r="C86" s="237"/>
      <c r="D86" s="237" t="s">
        <v>68</v>
      </c>
      <c r="E86" s="238"/>
      <c r="F86" s="253" t="s">
        <v>743</v>
      </c>
      <c r="G86" s="240"/>
      <c r="H86" s="239"/>
      <c r="I86" s="241"/>
      <c r="J86" s="241"/>
      <c r="K86" s="239"/>
      <c r="L86" s="239"/>
      <c r="M86" s="239"/>
      <c r="N86" s="239"/>
      <c r="O86" s="239"/>
      <c r="P86" s="239"/>
      <c r="Q86" s="239"/>
      <c r="R86" s="242">
        <f>SUM(Q87:Q226)</f>
        <v>1583511.9902287761</v>
      </c>
      <c r="S86" s="138"/>
      <c r="T86" s="139"/>
    </row>
    <row r="87" spans="1:20" s="7" customFormat="1" x14ac:dyDescent="0.25">
      <c r="A87" s="113" t="str">
        <f>IF(J87&lt;&gt;"",1+MAX($A$17:A86),"")</f>
        <v/>
      </c>
      <c r="B87" s="104"/>
      <c r="C87" s="104"/>
      <c r="D87" s="102"/>
      <c r="E87" s="125"/>
      <c r="F87" s="254" t="s">
        <v>248</v>
      </c>
      <c r="G87" s="103"/>
      <c r="H87" s="106"/>
      <c r="I87" s="107"/>
      <c r="J87" s="117"/>
      <c r="K87" s="159"/>
      <c r="L87" s="160"/>
      <c r="M87" s="161"/>
      <c r="N87" s="161"/>
      <c r="O87" s="108"/>
      <c r="P87" s="108"/>
      <c r="Q87" s="162"/>
      <c r="R87" s="123"/>
      <c r="S87" s="138"/>
      <c r="T87" s="139"/>
    </row>
    <row r="88" spans="1:20" s="7" customFormat="1" x14ac:dyDescent="0.25">
      <c r="A88" s="113" t="str">
        <f>IF(J88&lt;&gt;"",1+MAX($A$17:A87),"")</f>
        <v/>
      </c>
      <c r="B88" s="104"/>
      <c r="C88" s="109"/>
      <c r="D88" s="102"/>
      <c r="E88" s="125"/>
      <c r="F88" s="256" t="s">
        <v>744</v>
      </c>
      <c r="G88" s="103"/>
      <c r="H88" s="106"/>
      <c r="I88" s="107"/>
      <c r="J88" s="101"/>
      <c r="K88" s="159"/>
      <c r="L88" s="160"/>
      <c r="M88" s="161"/>
      <c r="N88" s="161"/>
      <c r="O88" s="108"/>
      <c r="P88" s="108"/>
      <c r="Q88" s="162"/>
      <c r="R88" s="123"/>
      <c r="S88" s="138"/>
      <c r="T88" s="139"/>
    </row>
    <row r="89" spans="1:20" s="7" customFormat="1" x14ac:dyDescent="0.25">
      <c r="A89" s="113" t="str">
        <f>IF(J89&lt;&gt;"",1+MAX($A$17:A88),"")</f>
        <v/>
      </c>
      <c r="B89" s="104"/>
      <c r="C89" s="104"/>
      <c r="D89" s="102"/>
      <c r="E89" s="125"/>
      <c r="F89" s="255" t="s">
        <v>744</v>
      </c>
      <c r="G89" s="103"/>
      <c r="H89" s="106"/>
      <c r="I89" s="107"/>
      <c r="J89" s="101"/>
      <c r="K89" s="159"/>
      <c r="L89" s="160"/>
      <c r="M89" s="161"/>
      <c r="N89" s="161"/>
      <c r="O89" s="108"/>
      <c r="P89" s="108"/>
      <c r="Q89" s="162"/>
      <c r="R89" s="123"/>
      <c r="S89" s="138"/>
      <c r="T89" s="139"/>
    </row>
    <row r="90" spans="1:20" s="7" customFormat="1" ht="31.2" x14ac:dyDescent="0.25">
      <c r="A90" s="113">
        <f>IF(J90&lt;&gt;"",1+MAX($A$17:A89),"")</f>
        <v>45</v>
      </c>
      <c r="B90" s="104"/>
      <c r="C90" s="104"/>
      <c r="D90" s="102" t="s">
        <v>68</v>
      </c>
      <c r="E90" s="125" t="s">
        <v>150</v>
      </c>
      <c r="F90" s="218" t="s">
        <v>1081</v>
      </c>
      <c r="G90" s="110">
        <v>142</v>
      </c>
      <c r="H90" s="51">
        <f>IF(VLOOKUP(J90,'HOURLY RATES'!B$116:C$124,2,0)=0,$J$3,VLOOKUP(J90,'HOURLY RATES'!B$116:C$124,2,0))</f>
        <v>0</v>
      </c>
      <c r="I90" s="52">
        <f t="shared" ref="I90:I107" si="43">(G90*(1+H90))</f>
        <v>142</v>
      </c>
      <c r="J90" s="101" t="s">
        <v>251</v>
      </c>
      <c r="K90" s="159">
        <v>3.35</v>
      </c>
      <c r="L90" s="160">
        <f t="shared" ref="L90" si="44">K90*I90</f>
        <v>475.7</v>
      </c>
      <c r="M90" s="57">
        <f>IF(VLOOKUP(E90,'HOURLY RATES'!C$6:D$105,2,0)=0,$E$3,VLOOKUP(E90,'HOURLY RATES'!C$6:D$105,2,0))</f>
        <v>105.4782</v>
      </c>
      <c r="N90" s="161">
        <f t="shared" ref="N90" si="45">M90*L90</f>
        <v>50175.979740000002</v>
      </c>
      <c r="O90" s="108">
        <v>385.00000000000006</v>
      </c>
      <c r="P90" s="108">
        <f t="shared" ref="P90" si="46">O90*I90</f>
        <v>54670.000000000007</v>
      </c>
      <c r="Q90" s="162">
        <f t="shared" ref="Q90" si="47">P90+N90</f>
        <v>104845.97974000001</v>
      </c>
      <c r="R90" s="123"/>
      <c r="S90" s="138">
        <f t="shared" si="31"/>
        <v>962.88001643749988</v>
      </c>
      <c r="T90" s="139">
        <f t="shared" si="32"/>
        <v>136728.96233412498</v>
      </c>
    </row>
    <row r="91" spans="1:20" s="7" customFormat="1" ht="31.2" x14ac:dyDescent="0.25">
      <c r="A91" s="113">
        <f>IF(J91&lt;&gt;"",1+MAX($A$17:A90),"")</f>
        <v>46</v>
      </c>
      <c r="B91" s="104"/>
      <c r="C91" s="104"/>
      <c r="D91" s="102" t="s">
        <v>68</v>
      </c>
      <c r="E91" s="125" t="s">
        <v>150</v>
      </c>
      <c r="F91" s="218" t="s">
        <v>1082</v>
      </c>
      <c r="G91" s="110">
        <v>37</v>
      </c>
      <c r="H91" s="51">
        <f>IF(VLOOKUP(J91,'HOURLY RATES'!B$116:C$124,2,0)=0,$J$3,VLOOKUP(J91,'HOURLY RATES'!B$116:C$124,2,0))</f>
        <v>0</v>
      </c>
      <c r="I91" s="52">
        <f t="shared" si="43"/>
        <v>37</v>
      </c>
      <c r="J91" s="101" t="s">
        <v>251</v>
      </c>
      <c r="K91" s="159">
        <v>3.4</v>
      </c>
      <c r="L91" s="160">
        <f t="shared" ref="L91:L113" si="48">K91*I91</f>
        <v>125.8</v>
      </c>
      <c r="M91" s="57">
        <f>IF(VLOOKUP(E91,'HOURLY RATES'!C$6:D$105,2,0)=0,$E$3,VLOOKUP(E91,'HOURLY RATES'!C$6:D$105,2,0))</f>
        <v>105.4782</v>
      </c>
      <c r="N91" s="161">
        <f t="shared" ref="N91:N113" si="49">M91*L91</f>
        <v>13269.15756</v>
      </c>
      <c r="O91" s="108">
        <v>440.00000000000006</v>
      </c>
      <c r="P91" s="108">
        <f t="shared" ref="P91:P113" si="50">O91*I91</f>
        <v>16280.000000000002</v>
      </c>
      <c r="Q91" s="162">
        <f t="shared" ref="Q91:Q113" si="51">P91+N91</f>
        <v>29549.15756</v>
      </c>
      <c r="R91" s="123"/>
      <c r="S91" s="138">
        <f t="shared" si="31"/>
        <v>1043.0805332499999</v>
      </c>
      <c r="T91" s="139">
        <f t="shared" si="32"/>
        <v>38593.979730249994</v>
      </c>
    </row>
    <row r="92" spans="1:20" s="7" customFormat="1" ht="31.2" x14ac:dyDescent="0.25">
      <c r="A92" s="113">
        <f>IF(J92&lt;&gt;"",1+MAX($A$17:A91),"")</f>
        <v>47</v>
      </c>
      <c r="B92" s="104"/>
      <c r="C92" s="104"/>
      <c r="D92" s="102" t="s">
        <v>68</v>
      </c>
      <c r="E92" s="125" t="s">
        <v>150</v>
      </c>
      <c r="F92" s="218" t="s">
        <v>1083</v>
      </c>
      <c r="G92" s="110">
        <v>26</v>
      </c>
      <c r="H92" s="51">
        <f>IF(VLOOKUP(J92,'HOURLY RATES'!B$116:C$124,2,0)=0,$J$3,VLOOKUP(J92,'HOURLY RATES'!B$116:C$124,2,0))</f>
        <v>0</v>
      </c>
      <c r="I92" s="52">
        <f t="shared" si="43"/>
        <v>26</v>
      </c>
      <c r="J92" s="101" t="s">
        <v>251</v>
      </c>
      <c r="K92" s="159">
        <v>3.4</v>
      </c>
      <c r="L92" s="160">
        <f t="shared" si="48"/>
        <v>88.399999999999991</v>
      </c>
      <c r="M92" s="57">
        <f>IF(VLOOKUP(E92,'HOURLY RATES'!C$6:D$105,2,0)=0,$E$3,VLOOKUP(E92,'HOURLY RATES'!C$6:D$105,2,0))</f>
        <v>105.4782</v>
      </c>
      <c r="N92" s="161">
        <f t="shared" si="49"/>
        <v>9324.2728799999986</v>
      </c>
      <c r="O92" s="108">
        <v>440.00000000000006</v>
      </c>
      <c r="P92" s="108">
        <f t="shared" si="50"/>
        <v>11440.000000000002</v>
      </c>
      <c r="Q92" s="162">
        <f t="shared" si="51"/>
        <v>20764.27288</v>
      </c>
      <c r="R92" s="123"/>
      <c r="S92" s="138">
        <f t="shared" si="31"/>
        <v>1043.0805332500001</v>
      </c>
      <c r="T92" s="139">
        <f t="shared" si="32"/>
        <v>27120.093864500002</v>
      </c>
    </row>
    <row r="93" spans="1:20" s="7" customFormat="1" ht="31.2" x14ac:dyDescent="0.25">
      <c r="A93" s="113">
        <f>IF(J93&lt;&gt;"",1+MAX($A$17:A92),"")</f>
        <v>48</v>
      </c>
      <c r="B93" s="104"/>
      <c r="C93" s="104"/>
      <c r="D93" s="102" t="s">
        <v>68</v>
      </c>
      <c r="E93" s="125" t="s">
        <v>150</v>
      </c>
      <c r="F93" s="218" t="s">
        <v>1084</v>
      </c>
      <c r="G93" s="110">
        <v>23</v>
      </c>
      <c r="H93" s="51">
        <f>IF(VLOOKUP(J93,'HOURLY RATES'!B$116:C$124,2,0)=0,$J$3,VLOOKUP(J93,'HOURLY RATES'!B$116:C$124,2,0))</f>
        <v>0</v>
      </c>
      <c r="I93" s="52">
        <f t="shared" si="43"/>
        <v>23</v>
      </c>
      <c r="J93" s="101" t="s">
        <v>251</v>
      </c>
      <c r="K93" s="159">
        <v>3.4</v>
      </c>
      <c r="L93" s="160">
        <f t="shared" si="48"/>
        <v>78.2</v>
      </c>
      <c r="M93" s="57">
        <f>IF(VLOOKUP(E93,'HOURLY RATES'!C$6:D$105,2,0)=0,$E$3,VLOOKUP(E93,'HOURLY RATES'!C$6:D$105,2,0))</f>
        <v>105.4782</v>
      </c>
      <c r="N93" s="161">
        <f t="shared" si="49"/>
        <v>8248.3952399999998</v>
      </c>
      <c r="O93" s="108">
        <v>440.00000000000006</v>
      </c>
      <c r="P93" s="108">
        <f t="shared" si="50"/>
        <v>10120.000000000002</v>
      </c>
      <c r="Q93" s="162">
        <f t="shared" si="51"/>
        <v>18368.395240000002</v>
      </c>
      <c r="R93" s="123"/>
      <c r="S93" s="138">
        <f t="shared" si="31"/>
        <v>1043.0805332499999</v>
      </c>
      <c r="T93" s="139">
        <f t="shared" si="32"/>
        <v>23990.852264749999</v>
      </c>
    </row>
    <row r="94" spans="1:20" s="7" customFormat="1" ht="31.2" x14ac:dyDescent="0.25">
      <c r="A94" s="113">
        <f>IF(J94&lt;&gt;"",1+MAX($A$17:A93),"")</f>
        <v>49</v>
      </c>
      <c r="B94" s="104"/>
      <c r="C94" s="104"/>
      <c r="D94" s="102" t="s">
        <v>68</v>
      </c>
      <c r="E94" s="125" t="s">
        <v>150</v>
      </c>
      <c r="F94" s="218" t="s">
        <v>1085</v>
      </c>
      <c r="G94" s="110">
        <v>65</v>
      </c>
      <c r="H94" s="51">
        <f>IF(VLOOKUP(J94,'HOURLY RATES'!B$116:C$124,2,0)=0,$J$3,VLOOKUP(J94,'HOURLY RATES'!B$116:C$124,2,0))</f>
        <v>0</v>
      </c>
      <c r="I94" s="52">
        <f t="shared" si="43"/>
        <v>65</v>
      </c>
      <c r="J94" s="101" t="s">
        <v>251</v>
      </c>
      <c r="K94" s="159">
        <v>3.45</v>
      </c>
      <c r="L94" s="160">
        <f t="shared" si="48"/>
        <v>224.25</v>
      </c>
      <c r="M94" s="57">
        <f>IF(VLOOKUP(E94,'HOURLY RATES'!C$6:D$105,2,0)=0,$E$3,VLOOKUP(E94,'HOURLY RATES'!C$6:D$105,2,0))</f>
        <v>105.4782</v>
      </c>
      <c r="N94" s="161">
        <f t="shared" si="49"/>
        <v>23653.486349999999</v>
      </c>
      <c r="O94" s="108">
        <v>495.00000000000006</v>
      </c>
      <c r="P94" s="108">
        <f t="shared" si="50"/>
        <v>32175.000000000004</v>
      </c>
      <c r="Q94" s="162">
        <f t="shared" si="51"/>
        <v>55828.486350000006</v>
      </c>
      <c r="R94" s="123"/>
      <c r="S94" s="138">
        <f t="shared" si="31"/>
        <v>1123.2810500624998</v>
      </c>
      <c r="T94" s="139">
        <f t="shared" si="32"/>
        <v>73013.268254062496</v>
      </c>
    </row>
    <row r="95" spans="1:20" s="7" customFormat="1" ht="31.2" x14ac:dyDescent="0.25">
      <c r="A95" s="113">
        <f>IF(J95&lt;&gt;"",1+MAX($A$17:A94),"")</f>
        <v>50</v>
      </c>
      <c r="B95" s="104"/>
      <c r="C95" s="104"/>
      <c r="D95" s="102" t="s">
        <v>68</v>
      </c>
      <c r="E95" s="125" t="s">
        <v>150</v>
      </c>
      <c r="F95" s="218" t="s">
        <v>1085</v>
      </c>
      <c r="G95" s="110">
        <v>5</v>
      </c>
      <c r="H95" s="51">
        <f>IF(VLOOKUP(J95,'HOURLY RATES'!B$116:C$124,2,0)=0,$J$3,VLOOKUP(J95,'HOURLY RATES'!B$116:C$124,2,0))</f>
        <v>0</v>
      </c>
      <c r="I95" s="52">
        <f t="shared" si="43"/>
        <v>5</v>
      </c>
      <c r="J95" s="101" t="s">
        <v>251</v>
      </c>
      <c r="K95" s="159">
        <v>3.45</v>
      </c>
      <c r="L95" s="160">
        <f t="shared" si="48"/>
        <v>17.25</v>
      </c>
      <c r="M95" s="57">
        <f>IF(VLOOKUP(E95,'HOURLY RATES'!C$6:D$105,2,0)=0,$E$3,VLOOKUP(E95,'HOURLY RATES'!C$6:D$105,2,0))</f>
        <v>105.4782</v>
      </c>
      <c r="N95" s="161">
        <f t="shared" si="49"/>
        <v>1819.4989499999999</v>
      </c>
      <c r="O95" s="108">
        <v>495.00000000000006</v>
      </c>
      <c r="P95" s="108">
        <f t="shared" si="50"/>
        <v>2475.0000000000005</v>
      </c>
      <c r="Q95" s="162">
        <f t="shared" si="51"/>
        <v>4294.4989500000001</v>
      </c>
      <c r="R95" s="123"/>
      <c r="S95" s="138">
        <f t="shared" si="31"/>
        <v>1123.2810500624998</v>
      </c>
      <c r="T95" s="139">
        <f t="shared" si="32"/>
        <v>5616.4052503124994</v>
      </c>
    </row>
    <row r="96" spans="1:20" s="7" customFormat="1" ht="31.2" x14ac:dyDescent="0.25">
      <c r="A96" s="113">
        <f>IF(J96&lt;&gt;"",1+MAX($A$17:A95),"")</f>
        <v>51</v>
      </c>
      <c r="B96" s="104"/>
      <c r="C96" s="104"/>
      <c r="D96" s="102" t="s">
        <v>68</v>
      </c>
      <c r="E96" s="125" t="s">
        <v>150</v>
      </c>
      <c r="F96" s="218" t="s">
        <v>1086</v>
      </c>
      <c r="G96" s="110">
        <v>20</v>
      </c>
      <c r="H96" s="51">
        <f>IF(VLOOKUP(J96,'HOURLY RATES'!B$116:C$124,2,0)=0,$J$3,VLOOKUP(J96,'HOURLY RATES'!B$116:C$124,2,0))</f>
        <v>0</v>
      </c>
      <c r="I96" s="52">
        <f t="shared" si="43"/>
        <v>20</v>
      </c>
      <c r="J96" s="101" t="s">
        <v>251</v>
      </c>
      <c r="K96" s="159">
        <v>3.45</v>
      </c>
      <c r="L96" s="160">
        <f t="shared" si="48"/>
        <v>69</v>
      </c>
      <c r="M96" s="57">
        <f>IF(VLOOKUP(E96,'HOURLY RATES'!C$6:D$105,2,0)=0,$E$3,VLOOKUP(E96,'HOURLY RATES'!C$6:D$105,2,0))</f>
        <v>105.4782</v>
      </c>
      <c r="N96" s="161">
        <f t="shared" si="49"/>
        <v>7277.9957999999997</v>
      </c>
      <c r="O96" s="108">
        <v>495.00000000000006</v>
      </c>
      <c r="P96" s="108">
        <f t="shared" si="50"/>
        <v>9900.0000000000018</v>
      </c>
      <c r="Q96" s="162">
        <f t="shared" si="51"/>
        <v>17177.995800000001</v>
      </c>
      <c r="R96" s="123"/>
      <c r="S96" s="138">
        <f t="shared" ref="S96:S159" si="52">((((N96*(1+$D$7))+(P96*(1+$D$5+$D$6)))*(1+$D$8)))/I96</f>
        <v>1123.2810500624998</v>
      </c>
      <c r="T96" s="139">
        <f t="shared" ref="T96:T159" si="53">S96*I96</f>
        <v>22465.621001249998</v>
      </c>
    </row>
    <row r="97" spans="1:20" s="7" customFormat="1" ht="31.2" x14ac:dyDescent="0.25">
      <c r="A97" s="113">
        <f>IF(J97&lt;&gt;"",1+MAX($A$17:A96),"")</f>
        <v>52</v>
      </c>
      <c r="B97" s="104"/>
      <c r="C97" s="104"/>
      <c r="D97" s="102" t="s">
        <v>68</v>
      </c>
      <c r="E97" s="125" t="s">
        <v>150</v>
      </c>
      <c r="F97" s="218" t="s">
        <v>1087</v>
      </c>
      <c r="G97" s="110">
        <v>51</v>
      </c>
      <c r="H97" s="51">
        <f>IF(VLOOKUP(J97,'HOURLY RATES'!B$116:C$124,2,0)=0,$J$3,VLOOKUP(J97,'HOURLY RATES'!B$116:C$124,2,0))</f>
        <v>0</v>
      </c>
      <c r="I97" s="52">
        <f t="shared" si="43"/>
        <v>51</v>
      </c>
      <c r="J97" s="101" t="s">
        <v>251</v>
      </c>
      <c r="K97" s="159">
        <v>3.45</v>
      </c>
      <c r="L97" s="160">
        <f t="shared" si="48"/>
        <v>175.95000000000002</v>
      </c>
      <c r="M97" s="57">
        <f>IF(VLOOKUP(E97,'HOURLY RATES'!C$6:D$105,2,0)=0,$E$3,VLOOKUP(E97,'HOURLY RATES'!C$6:D$105,2,0))</f>
        <v>105.4782</v>
      </c>
      <c r="N97" s="161">
        <f t="shared" si="49"/>
        <v>18558.889290000003</v>
      </c>
      <c r="O97" s="108">
        <v>495.00000000000006</v>
      </c>
      <c r="P97" s="108">
        <f t="shared" si="50"/>
        <v>25245.000000000004</v>
      </c>
      <c r="Q97" s="162">
        <f t="shared" si="51"/>
        <v>43803.889290000006</v>
      </c>
      <c r="R97" s="123"/>
      <c r="S97" s="138">
        <f t="shared" si="52"/>
        <v>1123.2810500625001</v>
      </c>
      <c r="T97" s="139">
        <f t="shared" si="53"/>
        <v>57287.333553187505</v>
      </c>
    </row>
    <row r="98" spans="1:20" s="7" customFormat="1" ht="31.2" x14ac:dyDescent="0.25">
      <c r="A98" s="113">
        <f>IF(J98&lt;&gt;"",1+MAX($A$17:A97),"")</f>
        <v>53</v>
      </c>
      <c r="B98" s="104"/>
      <c r="C98" s="104"/>
      <c r="D98" s="102" t="s">
        <v>68</v>
      </c>
      <c r="E98" s="125" t="s">
        <v>150</v>
      </c>
      <c r="F98" s="218" t="s">
        <v>1088</v>
      </c>
      <c r="G98" s="110">
        <v>10</v>
      </c>
      <c r="H98" s="51">
        <f>IF(VLOOKUP(J98,'HOURLY RATES'!B$116:C$124,2,0)=0,$J$3,VLOOKUP(J98,'HOURLY RATES'!B$116:C$124,2,0))</f>
        <v>0</v>
      </c>
      <c r="I98" s="52">
        <f t="shared" si="43"/>
        <v>10</v>
      </c>
      <c r="J98" s="101" t="s">
        <v>251</v>
      </c>
      <c r="K98" s="159">
        <v>3.65</v>
      </c>
      <c r="L98" s="160">
        <f t="shared" si="48"/>
        <v>36.5</v>
      </c>
      <c r="M98" s="57">
        <f>IF(VLOOKUP(E98,'HOURLY RATES'!C$6:D$105,2,0)=0,$E$3,VLOOKUP(E98,'HOURLY RATES'!C$6:D$105,2,0))</f>
        <v>105.4782</v>
      </c>
      <c r="N98" s="161">
        <f t="shared" si="49"/>
        <v>3849.9542999999999</v>
      </c>
      <c r="O98" s="108">
        <v>770.00000000000011</v>
      </c>
      <c r="P98" s="108">
        <f t="shared" si="50"/>
        <v>7700.0000000000009</v>
      </c>
      <c r="Q98" s="162">
        <f t="shared" si="51"/>
        <v>11549.954300000001</v>
      </c>
      <c r="R98" s="123"/>
      <c r="S98" s="138">
        <f t="shared" si="52"/>
        <v>1517.5923608125001</v>
      </c>
      <c r="T98" s="139">
        <f t="shared" si="53"/>
        <v>15175.923608125002</v>
      </c>
    </row>
    <row r="99" spans="1:20" s="7" customFormat="1" ht="31.2" x14ac:dyDescent="0.25">
      <c r="A99" s="113">
        <f>IF(J99&lt;&gt;"",1+MAX($A$17:A98),"")</f>
        <v>54</v>
      </c>
      <c r="B99" s="104"/>
      <c r="C99" s="104"/>
      <c r="D99" s="102" t="s">
        <v>68</v>
      </c>
      <c r="E99" s="125" t="s">
        <v>150</v>
      </c>
      <c r="F99" s="218" t="s">
        <v>1089</v>
      </c>
      <c r="G99" s="110">
        <v>12</v>
      </c>
      <c r="H99" s="51">
        <f>IF(VLOOKUP(J99,'HOURLY RATES'!B$116:C$124,2,0)=0,$J$3,VLOOKUP(J99,'HOURLY RATES'!B$116:C$124,2,0))</f>
        <v>0</v>
      </c>
      <c r="I99" s="52">
        <f t="shared" si="43"/>
        <v>12</v>
      </c>
      <c r="J99" s="101" t="s">
        <v>251</v>
      </c>
      <c r="K99" s="159">
        <v>2.5</v>
      </c>
      <c r="L99" s="160">
        <f t="shared" si="48"/>
        <v>30</v>
      </c>
      <c r="M99" s="57">
        <f>IF(VLOOKUP(E99,'HOURLY RATES'!C$6:D$105,2,0)=0,$E$3,VLOOKUP(E99,'HOURLY RATES'!C$6:D$105,2,0))</f>
        <v>105.4782</v>
      </c>
      <c r="N99" s="161">
        <f t="shared" si="49"/>
        <v>3164.346</v>
      </c>
      <c r="O99" s="108">
        <v>275</v>
      </c>
      <c r="P99" s="108">
        <f t="shared" si="50"/>
        <v>3300</v>
      </c>
      <c r="Q99" s="162">
        <f t="shared" si="51"/>
        <v>6464.3459999999995</v>
      </c>
      <c r="R99" s="123"/>
      <c r="S99" s="138">
        <f t="shared" si="52"/>
        <v>702.10988312499978</v>
      </c>
      <c r="T99" s="139">
        <f t="shared" si="53"/>
        <v>8425.3185974999978</v>
      </c>
    </row>
    <row r="100" spans="1:20" s="7" customFormat="1" ht="31.2" x14ac:dyDescent="0.25">
      <c r="A100" s="113">
        <f>IF(J100&lt;&gt;"",1+MAX($A$17:A99),"")</f>
        <v>55</v>
      </c>
      <c r="B100" s="104"/>
      <c r="C100" s="104"/>
      <c r="D100" s="102" t="s">
        <v>68</v>
      </c>
      <c r="E100" s="125" t="s">
        <v>150</v>
      </c>
      <c r="F100" s="218" t="s">
        <v>1090</v>
      </c>
      <c r="G100" s="110">
        <v>17</v>
      </c>
      <c r="H100" s="51">
        <f>IF(VLOOKUP(J100,'HOURLY RATES'!B$116:C$124,2,0)=0,$J$3,VLOOKUP(J100,'HOURLY RATES'!B$116:C$124,2,0))</f>
        <v>0</v>
      </c>
      <c r="I100" s="52">
        <f t="shared" si="43"/>
        <v>17</v>
      </c>
      <c r="J100" s="101" t="s">
        <v>251</v>
      </c>
      <c r="K100" s="159">
        <v>2</v>
      </c>
      <c r="L100" s="160">
        <f t="shared" si="48"/>
        <v>34</v>
      </c>
      <c r="M100" s="57">
        <f>IF(VLOOKUP(E100,'HOURLY RATES'!C$6:D$105,2,0)=0,$E$3,VLOOKUP(E100,'HOURLY RATES'!C$6:D$105,2,0))</f>
        <v>105.4782</v>
      </c>
      <c r="N100" s="161">
        <f t="shared" si="49"/>
        <v>3586.2588000000001</v>
      </c>
      <c r="O100" s="108">
        <v>220.00000000000003</v>
      </c>
      <c r="P100" s="108">
        <f t="shared" si="50"/>
        <v>3740.0000000000005</v>
      </c>
      <c r="Q100" s="162">
        <f t="shared" si="51"/>
        <v>7326.2588000000005</v>
      </c>
      <c r="R100" s="123"/>
      <c r="S100" s="138">
        <f t="shared" si="52"/>
        <v>561.68790650000017</v>
      </c>
      <c r="T100" s="139">
        <f t="shared" si="53"/>
        <v>9548.694410500002</v>
      </c>
    </row>
    <row r="101" spans="1:20" s="7" customFormat="1" ht="31.2" x14ac:dyDescent="0.25">
      <c r="A101" s="113">
        <f>IF(J101&lt;&gt;"",1+MAX($A$17:A100),"")</f>
        <v>56</v>
      </c>
      <c r="B101" s="104"/>
      <c r="C101" s="104"/>
      <c r="D101" s="102" t="s">
        <v>68</v>
      </c>
      <c r="E101" s="125" t="s">
        <v>150</v>
      </c>
      <c r="F101" s="218" t="s">
        <v>1091</v>
      </c>
      <c r="G101" s="110">
        <v>22</v>
      </c>
      <c r="H101" s="51">
        <f>IF(VLOOKUP(J101,'HOURLY RATES'!B$116:C$124,2,0)=0,$J$3,VLOOKUP(J101,'HOURLY RATES'!B$116:C$124,2,0))</f>
        <v>0</v>
      </c>
      <c r="I101" s="52">
        <f t="shared" si="43"/>
        <v>22</v>
      </c>
      <c r="J101" s="101" t="s">
        <v>251</v>
      </c>
      <c r="K101" s="159">
        <v>3.45</v>
      </c>
      <c r="L101" s="160">
        <f t="shared" si="48"/>
        <v>75.900000000000006</v>
      </c>
      <c r="M101" s="57">
        <f>IF(VLOOKUP(E101,'HOURLY RATES'!C$6:D$105,2,0)=0,$E$3,VLOOKUP(E101,'HOURLY RATES'!C$6:D$105,2,0))</f>
        <v>105.4782</v>
      </c>
      <c r="N101" s="161">
        <f t="shared" si="49"/>
        <v>8005.7953800000005</v>
      </c>
      <c r="O101" s="108">
        <v>440.00000000000006</v>
      </c>
      <c r="P101" s="108">
        <f t="shared" si="50"/>
        <v>9680.0000000000018</v>
      </c>
      <c r="Q101" s="162">
        <f t="shared" si="51"/>
        <v>17685.795380000003</v>
      </c>
      <c r="R101" s="123"/>
      <c r="S101" s="138">
        <f t="shared" si="52"/>
        <v>1049.7718065624999</v>
      </c>
      <c r="T101" s="139">
        <f t="shared" si="53"/>
        <v>23094.979744374999</v>
      </c>
    </row>
    <row r="102" spans="1:20" s="7" customFormat="1" ht="31.2" x14ac:dyDescent="0.25">
      <c r="A102" s="113">
        <f>IF(J102&lt;&gt;"",1+MAX($A$17:A101),"")</f>
        <v>57</v>
      </c>
      <c r="B102" s="104"/>
      <c r="C102" s="104"/>
      <c r="D102" s="102" t="s">
        <v>68</v>
      </c>
      <c r="E102" s="125" t="s">
        <v>150</v>
      </c>
      <c r="F102" s="218" t="s">
        <v>1092</v>
      </c>
      <c r="G102" s="110">
        <v>2</v>
      </c>
      <c r="H102" s="51">
        <f>IF(VLOOKUP(J102,'HOURLY RATES'!B$116:C$124,2,0)=0,$J$3,VLOOKUP(J102,'HOURLY RATES'!B$116:C$124,2,0))</f>
        <v>0</v>
      </c>
      <c r="I102" s="52">
        <f t="shared" si="43"/>
        <v>2</v>
      </c>
      <c r="J102" s="101" t="s">
        <v>251</v>
      </c>
      <c r="K102" s="159">
        <v>3.45</v>
      </c>
      <c r="L102" s="160">
        <f t="shared" si="48"/>
        <v>6.9</v>
      </c>
      <c r="M102" s="57">
        <f>IF(VLOOKUP(E102,'HOURLY RATES'!C$6:D$105,2,0)=0,$E$3,VLOOKUP(E102,'HOURLY RATES'!C$6:D$105,2,0))</f>
        <v>105.4782</v>
      </c>
      <c r="N102" s="161">
        <f t="shared" si="49"/>
        <v>727.79957999999999</v>
      </c>
      <c r="O102" s="108">
        <v>440.00000000000006</v>
      </c>
      <c r="P102" s="108">
        <f t="shared" si="50"/>
        <v>880.00000000000011</v>
      </c>
      <c r="Q102" s="162">
        <f t="shared" si="51"/>
        <v>1607.7995800000001</v>
      </c>
      <c r="R102" s="123"/>
      <c r="S102" s="138">
        <f t="shared" si="52"/>
        <v>1049.7718065624999</v>
      </c>
      <c r="T102" s="139">
        <f t="shared" si="53"/>
        <v>2099.5436131249999</v>
      </c>
    </row>
    <row r="103" spans="1:20" s="7" customFormat="1" ht="31.2" x14ac:dyDescent="0.25">
      <c r="A103" s="113">
        <f>IF(J103&lt;&gt;"",1+MAX($A$17:A102),"")</f>
        <v>58</v>
      </c>
      <c r="B103" s="104"/>
      <c r="C103" s="104"/>
      <c r="D103" s="102" t="s">
        <v>68</v>
      </c>
      <c r="E103" s="125" t="s">
        <v>150</v>
      </c>
      <c r="F103" s="218" t="s">
        <v>1093</v>
      </c>
      <c r="G103" s="110">
        <v>22</v>
      </c>
      <c r="H103" s="51">
        <f>IF(VLOOKUP(J103,'HOURLY RATES'!B$116:C$124,2,0)=0,$J$3,VLOOKUP(J103,'HOURLY RATES'!B$116:C$124,2,0))</f>
        <v>0</v>
      </c>
      <c r="I103" s="52">
        <f t="shared" si="43"/>
        <v>22</v>
      </c>
      <c r="J103" s="101" t="s">
        <v>251</v>
      </c>
      <c r="K103" s="159">
        <v>3.45</v>
      </c>
      <c r="L103" s="160">
        <f t="shared" si="48"/>
        <v>75.900000000000006</v>
      </c>
      <c r="M103" s="57">
        <f>IF(VLOOKUP(E103,'HOURLY RATES'!C$6:D$105,2,0)=0,$E$3,VLOOKUP(E103,'HOURLY RATES'!C$6:D$105,2,0))</f>
        <v>105.4782</v>
      </c>
      <c r="N103" s="161">
        <f t="shared" si="49"/>
        <v>8005.7953800000005</v>
      </c>
      <c r="O103" s="108">
        <v>440.00000000000006</v>
      </c>
      <c r="P103" s="108">
        <f t="shared" si="50"/>
        <v>9680.0000000000018</v>
      </c>
      <c r="Q103" s="162">
        <f t="shared" si="51"/>
        <v>17685.795380000003</v>
      </c>
      <c r="R103" s="123"/>
      <c r="S103" s="138">
        <f t="shared" si="52"/>
        <v>1049.7718065624999</v>
      </c>
      <c r="T103" s="139">
        <f t="shared" si="53"/>
        <v>23094.979744374999</v>
      </c>
    </row>
    <row r="104" spans="1:20" s="7" customFormat="1" ht="31.2" x14ac:dyDescent="0.25">
      <c r="A104" s="113">
        <f>IF(J104&lt;&gt;"",1+MAX($A$17:A103),"")</f>
        <v>59</v>
      </c>
      <c r="B104" s="104"/>
      <c r="C104" s="104"/>
      <c r="D104" s="102" t="s">
        <v>68</v>
      </c>
      <c r="E104" s="125" t="s">
        <v>150</v>
      </c>
      <c r="F104" s="218" t="s">
        <v>1094</v>
      </c>
      <c r="G104" s="110">
        <v>16</v>
      </c>
      <c r="H104" s="51">
        <f>IF(VLOOKUP(J104,'HOURLY RATES'!B$116:C$124,2,0)=0,$J$3,VLOOKUP(J104,'HOURLY RATES'!B$116:C$124,2,0))</f>
        <v>0</v>
      </c>
      <c r="I104" s="52">
        <f t="shared" si="43"/>
        <v>16</v>
      </c>
      <c r="J104" s="101" t="s">
        <v>251</v>
      </c>
      <c r="K104" s="159">
        <v>3.85</v>
      </c>
      <c r="L104" s="160">
        <f t="shared" si="48"/>
        <v>61.6</v>
      </c>
      <c r="M104" s="57">
        <f>IF(VLOOKUP(E104,'HOURLY RATES'!C$6:D$105,2,0)=0,$E$3,VLOOKUP(E104,'HOURLY RATES'!C$6:D$105,2,0))</f>
        <v>105.4782</v>
      </c>
      <c r="N104" s="161">
        <f t="shared" si="49"/>
        <v>6497.45712</v>
      </c>
      <c r="O104" s="108">
        <v>990.00000000000011</v>
      </c>
      <c r="P104" s="108">
        <f t="shared" si="50"/>
        <v>15840.000000000002</v>
      </c>
      <c r="Q104" s="162">
        <f t="shared" si="51"/>
        <v>22337.457120000003</v>
      </c>
      <c r="R104" s="123"/>
      <c r="S104" s="138">
        <f t="shared" si="52"/>
        <v>1838.3944280625001</v>
      </c>
      <c r="T104" s="139">
        <f t="shared" si="53"/>
        <v>29414.310849000001</v>
      </c>
    </row>
    <row r="105" spans="1:20" s="7" customFormat="1" ht="31.2" x14ac:dyDescent="0.25">
      <c r="A105" s="113">
        <f>IF(J105&lt;&gt;"",1+MAX($A$17:A104),"")</f>
        <v>60</v>
      </c>
      <c r="B105" s="104"/>
      <c r="C105" s="104"/>
      <c r="D105" s="102" t="s">
        <v>68</v>
      </c>
      <c r="E105" s="125" t="s">
        <v>150</v>
      </c>
      <c r="F105" s="218" t="s">
        <v>1095</v>
      </c>
      <c r="G105" s="110">
        <v>5</v>
      </c>
      <c r="H105" s="51">
        <f>IF(VLOOKUP(J105,'HOURLY RATES'!B$116:C$124,2,0)=0,$J$3,VLOOKUP(J105,'HOURLY RATES'!B$116:C$124,2,0))</f>
        <v>0</v>
      </c>
      <c r="I105" s="52">
        <f t="shared" si="43"/>
        <v>5</v>
      </c>
      <c r="J105" s="101" t="s">
        <v>251</v>
      </c>
      <c r="K105" s="159">
        <v>3.35</v>
      </c>
      <c r="L105" s="160">
        <f t="shared" si="48"/>
        <v>16.75</v>
      </c>
      <c r="M105" s="57">
        <f>IF(VLOOKUP(E105,'HOURLY RATES'!C$6:D$105,2,0)=0,$E$3,VLOOKUP(E105,'HOURLY RATES'!C$6:D$105,2,0))</f>
        <v>105.4782</v>
      </c>
      <c r="N105" s="161">
        <f t="shared" si="49"/>
        <v>1766.7598499999999</v>
      </c>
      <c r="O105" s="108">
        <v>385.00000000000006</v>
      </c>
      <c r="P105" s="108">
        <f t="shared" si="50"/>
        <v>1925.0000000000002</v>
      </c>
      <c r="Q105" s="162">
        <f t="shared" si="51"/>
        <v>3691.7598500000004</v>
      </c>
      <c r="R105" s="123"/>
      <c r="S105" s="138">
        <f t="shared" si="52"/>
        <v>962.88001643749999</v>
      </c>
      <c r="T105" s="139">
        <f t="shared" si="53"/>
        <v>4814.4000821874997</v>
      </c>
    </row>
    <row r="106" spans="1:20" s="7" customFormat="1" ht="31.2" x14ac:dyDescent="0.25">
      <c r="A106" s="113">
        <f>IF(J106&lt;&gt;"",1+MAX($A$17:A105),"")</f>
        <v>61</v>
      </c>
      <c r="B106" s="104"/>
      <c r="C106" s="104"/>
      <c r="D106" s="102" t="s">
        <v>68</v>
      </c>
      <c r="E106" s="125" t="s">
        <v>150</v>
      </c>
      <c r="F106" s="218" t="s">
        <v>1096</v>
      </c>
      <c r="G106" s="110">
        <v>19</v>
      </c>
      <c r="H106" s="51">
        <f>IF(VLOOKUP(J106,'HOURLY RATES'!B$116:C$124,2,0)=0,$J$3,VLOOKUP(J106,'HOURLY RATES'!B$116:C$124,2,0))</f>
        <v>0</v>
      </c>
      <c r="I106" s="52">
        <f t="shared" si="43"/>
        <v>19</v>
      </c>
      <c r="J106" s="101" t="s">
        <v>251</v>
      </c>
      <c r="K106" s="159">
        <v>1.1200000000000001</v>
      </c>
      <c r="L106" s="160">
        <f t="shared" si="48"/>
        <v>21.28</v>
      </c>
      <c r="M106" s="57">
        <f>IF(VLOOKUP(E106,'HOURLY RATES'!C$6:D$105,2,0)=0,$E$3,VLOOKUP(E106,'HOURLY RATES'!C$6:D$105,2,0))</f>
        <v>105.4782</v>
      </c>
      <c r="N106" s="161">
        <f t="shared" si="49"/>
        <v>2244.5760960000002</v>
      </c>
      <c r="O106" s="108">
        <v>165</v>
      </c>
      <c r="P106" s="108">
        <f t="shared" si="50"/>
        <v>3135</v>
      </c>
      <c r="Q106" s="162">
        <f t="shared" si="51"/>
        <v>5379.5760960000007</v>
      </c>
      <c r="R106" s="123"/>
      <c r="S106" s="138">
        <f t="shared" si="52"/>
        <v>370.41225270000001</v>
      </c>
      <c r="T106" s="139">
        <f t="shared" si="53"/>
        <v>7037.8328013</v>
      </c>
    </row>
    <row r="107" spans="1:20" s="7" customFormat="1" ht="31.2" x14ac:dyDescent="0.25">
      <c r="A107" s="113">
        <f>IF(J107&lt;&gt;"",1+MAX($A$17:A106),"")</f>
        <v>62</v>
      </c>
      <c r="B107" s="104"/>
      <c r="C107" s="104"/>
      <c r="D107" s="102" t="s">
        <v>68</v>
      </c>
      <c r="E107" s="125" t="s">
        <v>150</v>
      </c>
      <c r="F107" s="218" t="s">
        <v>1097</v>
      </c>
      <c r="G107" s="110">
        <v>13</v>
      </c>
      <c r="H107" s="51">
        <f>IF(VLOOKUP(J107,'HOURLY RATES'!B$116:C$124,2,0)=0,$J$3,VLOOKUP(J107,'HOURLY RATES'!B$116:C$124,2,0))</f>
        <v>0</v>
      </c>
      <c r="I107" s="52">
        <f t="shared" si="43"/>
        <v>13</v>
      </c>
      <c r="J107" s="101" t="s">
        <v>251</v>
      </c>
      <c r="K107" s="159">
        <v>1.1200000000000001</v>
      </c>
      <c r="L107" s="160">
        <f t="shared" si="48"/>
        <v>14.560000000000002</v>
      </c>
      <c r="M107" s="57">
        <f>IF(VLOOKUP(E107,'HOURLY RATES'!C$6:D$105,2,0)=0,$E$3,VLOOKUP(E107,'HOURLY RATES'!C$6:D$105,2,0))</f>
        <v>105.4782</v>
      </c>
      <c r="N107" s="161">
        <f t="shared" si="49"/>
        <v>1535.7625920000003</v>
      </c>
      <c r="O107" s="108">
        <v>165</v>
      </c>
      <c r="P107" s="108">
        <f t="shared" si="50"/>
        <v>2145</v>
      </c>
      <c r="Q107" s="162">
        <f t="shared" si="51"/>
        <v>3680.762592</v>
      </c>
      <c r="R107" s="123"/>
      <c r="S107" s="138">
        <f t="shared" si="52"/>
        <v>370.41225270000001</v>
      </c>
      <c r="T107" s="139">
        <f t="shared" si="53"/>
        <v>4815.3592851000003</v>
      </c>
    </row>
    <row r="108" spans="1:20" s="7" customFormat="1" x14ac:dyDescent="0.25">
      <c r="A108" s="113" t="str">
        <f>IF(J108&lt;&gt;"",1+MAX($A$17:A107),"")</f>
        <v/>
      </c>
      <c r="B108" s="104"/>
      <c r="C108" s="104"/>
      <c r="D108" s="102"/>
      <c r="E108" s="125"/>
      <c r="F108" s="218" t="s">
        <v>248</v>
      </c>
      <c r="G108" s="110"/>
      <c r="H108" s="106"/>
      <c r="I108" s="107"/>
      <c r="J108" s="101"/>
      <c r="K108" s="159"/>
      <c r="L108" s="160"/>
      <c r="M108" s="161"/>
      <c r="N108" s="161"/>
      <c r="O108" s="108"/>
      <c r="P108" s="108"/>
      <c r="Q108" s="162"/>
      <c r="R108" s="123"/>
      <c r="S108" s="138"/>
      <c r="T108" s="139"/>
    </row>
    <row r="109" spans="1:20" s="7" customFormat="1" x14ac:dyDescent="0.25">
      <c r="A109" s="113" t="str">
        <f>IF(J109&lt;&gt;"",1+MAX($A$17:A108),"")</f>
        <v/>
      </c>
      <c r="B109" s="104"/>
      <c r="C109" s="104"/>
      <c r="D109" s="102"/>
      <c r="E109" s="125"/>
      <c r="F109" s="255" t="s">
        <v>745</v>
      </c>
      <c r="G109" s="103"/>
      <c r="H109" s="106"/>
      <c r="I109" s="107"/>
      <c r="J109" s="101"/>
      <c r="K109" s="159"/>
      <c r="L109" s="160"/>
      <c r="M109" s="161"/>
      <c r="N109" s="161"/>
      <c r="O109" s="108"/>
      <c r="P109" s="108"/>
      <c r="Q109" s="162"/>
      <c r="R109" s="123"/>
      <c r="S109" s="138"/>
      <c r="T109" s="139"/>
    </row>
    <row r="110" spans="1:20" s="7" customFormat="1" ht="46.8" x14ac:dyDescent="0.25">
      <c r="A110" s="113">
        <f>IF(J110&lt;&gt;"",1+MAX($A$17:A109),"")</f>
        <v>63</v>
      </c>
      <c r="B110" s="104"/>
      <c r="C110" s="104"/>
      <c r="D110" s="102" t="s">
        <v>68</v>
      </c>
      <c r="E110" s="125" t="s">
        <v>150</v>
      </c>
      <c r="F110" s="218" t="s">
        <v>1098</v>
      </c>
      <c r="G110" s="110">
        <v>1</v>
      </c>
      <c r="H110" s="51">
        <f>IF(VLOOKUP(J110,'HOURLY RATES'!B$116:C$124,2,0)=0,$J$3,VLOOKUP(J110,'HOURLY RATES'!B$116:C$124,2,0))</f>
        <v>0</v>
      </c>
      <c r="I110" s="52">
        <f t="shared" ref="I110:I113" si="54">(G110*(1+H110))</f>
        <v>1</v>
      </c>
      <c r="J110" s="101" t="s">
        <v>251</v>
      </c>
      <c r="K110" s="159">
        <v>12</v>
      </c>
      <c r="L110" s="160">
        <f t="shared" si="48"/>
        <v>12</v>
      </c>
      <c r="M110" s="57">
        <f>IF(VLOOKUP(E110,'HOURLY RATES'!C$6:D$105,2,0)=0,$E$3,VLOOKUP(E110,'HOURLY RATES'!C$6:D$105,2,0))</f>
        <v>105.4782</v>
      </c>
      <c r="N110" s="161">
        <f t="shared" si="49"/>
        <v>1265.7384</v>
      </c>
      <c r="O110" s="108">
        <v>8939.17</v>
      </c>
      <c r="P110" s="108">
        <f t="shared" si="50"/>
        <v>8939.17</v>
      </c>
      <c r="Q110" s="162">
        <f t="shared" si="51"/>
        <v>10204.9084</v>
      </c>
      <c r="R110" s="123"/>
      <c r="S110" s="138">
        <f t="shared" si="52"/>
        <v>13553.389671688999</v>
      </c>
      <c r="T110" s="139">
        <f t="shared" si="53"/>
        <v>13553.389671688999</v>
      </c>
    </row>
    <row r="111" spans="1:20" s="7" customFormat="1" ht="46.8" x14ac:dyDescent="0.25">
      <c r="A111" s="113">
        <f>IF(J111&lt;&gt;"",1+MAX($A$17:A110),"")</f>
        <v>64</v>
      </c>
      <c r="B111" s="104"/>
      <c r="C111" s="104"/>
      <c r="D111" s="102" t="s">
        <v>68</v>
      </c>
      <c r="E111" s="125" t="s">
        <v>150</v>
      </c>
      <c r="F111" s="218" t="s">
        <v>1099</v>
      </c>
      <c r="G111" s="110">
        <v>1</v>
      </c>
      <c r="H111" s="51">
        <f>IF(VLOOKUP(J111,'HOURLY RATES'!B$116:C$124,2,0)=0,$J$3,VLOOKUP(J111,'HOURLY RATES'!B$116:C$124,2,0))</f>
        <v>0</v>
      </c>
      <c r="I111" s="52">
        <f t="shared" si="54"/>
        <v>1</v>
      </c>
      <c r="J111" s="101" t="s">
        <v>251</v>
      </c>
      <c r="K111" s="159">
        <v>12</v>
      </c>
      <c r="L111" s="160">
        <f t="shared" ref="L111:L112" si="55">K111*I111</f>
        <v>12</v>
      </c>
      <c r="M111" s="57">
        <f>IF(VLOOKUP(E111,'HOURLY RATES'!C$6:D$105,2,0)=0,$E$3,VLOOKUP(E111,'HOURLY RATES'!C$6:D$105,2,0))</f>
        <v>105.4782</v>
      </c>
      <c r="N111" s="161">
        <f t="shared" ref="N111:N112" si="56">M111*L111</f>
        <v>1265.7384</v>
      </c>
      <c r="O111" s="108">
        <v>8939.17</v>
      </c>
      <c r="P111" s="108">
        <f t="shared" si="50"/>
        <v>8939.17</v>
      </c>
      <c r="Q111" s="162">
        <f t="shared" si="51"/>
        <v>10204.9084</v>
      </c>
      <c r="R111" s="123"/>
      <c r="S111" s="138">
        <f t="shared" si="52"/>
        <v>13553.389671688999</v>
      </c>
      <c r="T111" s="139">
        <f t="shared" si="53"/>
        <v>13553.389671688999</v>
      </c>
    </row>
    <row r="112" spans="1:20" s="7" customFormat="1" ht="46.8" x14ac:dyDescent="0.25">
      <c r="A112" s="113">
        <f>IF(J112&lt;&gt;"",1+MAX($A$17:A111),"")</f>
        <v>65</v>
      </c>
      <c r="B112" s="104"/>
      <c r="C112" s="104"/>
      <c r="D112" s="102" t="s">
        <v>68</v>
      </c>
      <c r="E112" s="125" t="s">
        <v>150</v>
      </c>
      <c r="F112" s="218" t="s">
        <v>1100</v>
      </c>
      <c r="G112" s="110">
        <v>1</v>
      </c>
      <c r="H112" s="51">
        <f>IF(VLOOKUP(J112,'HOURLY RATES'!B$116:C$124,2,0)=0,$J$3,VLOOKUP(J112,'HOURLY RATES'!B$116:C$124,2,0))</f>
        <v>0</v>
      </c>
      <c r="I112" s="52">
        <f t="shared" si="54"/>
        <v>1</v>
      </c>
      <c r="J112" s="101" t="s">
        <v>251</v>
      </c>
      <c r="K112" s="159">
        <v>12</v>
      </c>
      <c r="L112" s="160">
        <f t="shared" si="55"/>
        <v>12</v>
      </c>
      <c r="M112" s="57">
        <f>IF(VLOOKUP(E112,'HOURLY RATES'!C$6:D$105,2,0)=0,$E$3,VLOOKUP(E112,'HOURLY RATES'!C$6:D$105,2,0))</f>
        <v>105.4782</v>
      </c>
      <c r="N112" s="161">
        <f t="shared" si="56"/>
        <v>1265.7384</v>
      </c>
      <c r="O112" s="108">
        <v>8939.17</v>
      </c>
      <c r="P112" s="108">
        <f t="shared" si="50"/>
        <v>8939.17</v>
      </c>
      <c r="Q112" s="162">
        <f t="shared" si="51"/>
        <v>10204.9084</v>
      </c>
      <c r="R112" s="123"/>
      <c r="S112" s="138">
        <f t="shared" si="52"/>
        <v>13553.389671688999</v>
      </c>
      <c r="T112" s="139">
        <f t="shared" si="53"/>
        <v>13553.389671688999</v>
      </c>
    </row>
    <row r="113" spans="1:20" s="7" customFormat="1" ht="46.8" x14ac:dyDescent="0.25">
      <c r="A113" s="113">
        <f>IF(J113&lt;&gt;"",1+MAX($A$17:A112),"")</f>
        <v>66</v>
      </c>
      <c r="B113" s="104"/>
      <c r="C113" s="104"/>
      <c r="D113" s="102" t="s">
        <v>68</v>
      </c>
      <c r="E113" s="125" t="s">
        <v>150</v>
      </c>
      <c r="F113" s="218" t="s">
        <v>1101</v>
      </c>
      <c r="G113" s="110">
        <v>1</v>
      </c>
      <c r="H113" s="51">
        <f>IF(VLOOKUP(J113,'HOURLY RATES'!B$116:C$124,2,0)=0,$J$3,VLOOKUP(J113,'HOURLY RATES'!B$116:C$124,2,0))</f>
        <v>0</v>
      </c>
      <c r="I113" s="52">
        <f t="shared" si="54"/>
        <v>1</v>
      </c>
      <c r="J113" s="101" t="s">
        <v>251</v>
      </c>
      <c r="K113" s="159">
        <v>8</v>
      </c>
      <c r="L113" s="160">
        <f t="shared" si="48"/>
        <v>8</v>
      </c>
      <c r="M113" s="57">
        <f>IF(VLOOKUP(E113,'HOURLY RATES'!C$6:D$105,2,0)=0,$E$3,VLOOKUP(E113,'HOURLY RATES'!C$6:D$105,2,0))</f>
        <v>105.4782</v>
      </c>
      <c r="N113" s="161">
        <f t="shared" si="49"/>
        <v>843.82560000000001</v>
      </c>
      <c r="O113" s="108">
        <v>3500</v>
      </c>
      <c r="P113" s="108">
        <f t="shared" si="50"/>
        <v>3500</v>
      </c>
      <c r="Q113" s="162">
        <f t="shared" si="51"/>
        <v>4343.8256000000001</v>
      </c>
      <c r="R113" s="123"/>
      <c r="S113" s="138">
        <f t="shared" si="52"/>
        <v>5748.46468</v>
      </c>
      <c r="T113" s="139">
        <f t="shared" si="53"/>
        <v>5748.46468</v>
      </c>
    </row>
    <row r="114" spans="1:20" s="7" customFormat="1" x14ac:dyDescent="0.25">
      <c r="A114" s="113" t="str">
        <f>IF(J114&lt;&gt;"",1+MAX($A$17:A113),"")</f>
        <v/>
      </c>
      <c r="B114" s="104"/>
      <c r="C114" s="104"/>
      <c r="D114" s="102"/>
      <c r="E114" s="125"/>
      <c r="F114" s="218" t="s">
        <v>248</v>
      </c>
      <c r="G114" s="110"/>
      <c r="H114" s="106"/>
      <c r="I114" s="107"/>
      <c r="J114" s="101"/>
      <c r="K114" s="159"/>
      <c r="L114" s="160"/>
      <c r="M114" s="161"/>
      <c r="N114" s="161"/>
      <c r="O114" s="108"/>
      <c r="P114" s="108"/>
      <c r="Q114" s="162"/>
      <c r="R114" s="123"/>
      <c r="S114" s="138"/>
      <c r="T114" s="139"/>
    </row>
    <row r="115" spans="1:20" s="7" customFormat="1" x14ac:dyDescent="0.25">
      <c r="A115" s="113" t="str">
        <f>IF(J115&lt;&gt;"",1+MAX($A$17:A114),"")</f>
        <v/>
      </c>
      <c r="B115" s="104"/>
      <c r="C115" s="104"/>
      <c r="D115" s="102"/>
      <c r="E115" s="125"/>
      <c r="F115" s="255" t="s">
        <v>746</v>
      </c>
      <c r="G115" s="103"/>
      <c r="H115" s="106"/>
      <c r="I115" s="107"/>
      <c r="J115" s="101"/>
      <c r="K115" s="159"/>
      <c r="L115" s="160"/>
      <c r="M115" s="161"/>
      <c r="N115" s="161"/>
      <c r="O115" s="108"/>
      <c r="P115" s="108"/>
      <c r="Q115" s="162"/>
      <c r="R115" s="123"/>
      <c r="S115" s="138"/>
      <c r="T115" s="139"/>
    </row>
    <row r="116" spans="1:20" s="7" customFormat="1" ht="46.8" x14ac:dyDescent="0.25">
      <c r="A116" s="113">
        <f>IF(J116&lt;&gt;"",1+MAX($A$17:A115),"")</f>
        <v>67</v>
      </c>
      <c r="B116" s="104"/>
      <c r="C116" s="104"/>
      <c r="D116" s="102" t="s">
        <v>68</v>
      </c>
      <c r="E116" s="125" t="s">
        <v>150</v>
      </c>
      <c r="F116" s="218" t="s">
        <v>1102</v>
      </c>
      <c r="G116" s="110">
        <v>1</v>
      </c>
      <c r="H116" s="51">
        <f>IF(VLOOKUP(J116,'HOURLY RATES'!B$116:C$124,2,0)=0,$J$3,VLOOKUP(J116,'HOURLY RATES'!B$116:C$124,2,0))</f>
        <v>0</v>
      </c>
      <c r="I116" s="52">
        <f t="shared" ref="I116:I119" si="57">(G116*(1+H116))</f>
        <v>1</v>
      </c>
      <c r="J116" s="101" t="s">
        <v>251</v>
      </c>
      <c r="K116" s="159">
        <v>4</v>
      </c>
      <c r="L116" s="160">
        <f t="shared" ref="L116:L119" si="58">K116*I116</f>
        <v>4</v>
      </c>
      <c r="M116" s="57">
        <f>IF(VLOOKUP(E116,'HOURLY RATES'!C$6:D$105,2,0)=0,$E$3,VLOOKUP(E116,'HOURLY RATES'!C$6:D$105,2,0))</f>
        <v>105.4782</v>
      </c>
      <c r="N116" s="161">
        <f t="shared" ref="N116:N119" si="59">M116*L116</f>
        <v>421.9128</v>
      </c>
      <c r="O116" s="108">
        <v>950</v>
      </c>
      <c r="P116" s="108">
        <f t="shared" ref="P116:P119" si="60">O116*I116</f>
        <v>950</v>
      </c>
      <c r="Q116" s="162">
        <f t="shared" ref="Q116:Q119" si="61">P116+N116</f>
        <v>1371.9128000000001</v>
      </c>
      <c r="R116" s="123"/>
      <c r="S116" s="138">
        <f t="shared" si="52"/>
        <v>1805.0069799999997</v>
      </c>
      <c r="T116" s="139">
        <f t="shared" si="53"/>
        <v>1805.0069799999997</v>
      </c>
    </row>
    <row r="117" spans="1:20" s="7" customFormat="1" ht="46.8" x14ac:dyDescent="0.25">
      <c r="A117" s="113">
        <f>IF(J117&lt;&gt;"",1+MAX($A$17:A116),"")</f>
        <v>68</v>
      </c>
      <c r="B117" s="104"/>
      <c r="C117" s="104"/>
      <c r="D117" s="102" t="s">
        <v>68</v>
      </c>
      <c r="E117" s="125" t="s">
        <v>150</v>
      </c>
      <c r="F117" s="218" t="s">
        <v>1103</v>
      </c>
      <c r="G117" s="110">
        <v>1</v>
      </c>
      <c r="H117" s="51">
        <f>IF(VLOOKUP(J117,'HOURLY RATES'!B$116:C$124,2,0)=0,$J$3,VLOOKUP(J117,'HOURLY RATES'!B$116:C$124,2,0))</f>
        <v>0</v>
      </c>
      <c r="I117" s="52">
        <f t="shared" si="57"/>
        <v>1</v>
      </c>
      <c r="J117" s="101" t="s">
        <v>251</v>
      </c>
      <c r="K117" s="159">
        <v>4</v>
      </c>
      <c r="L117" s="160">
        <f t="shared" si="58"/>
        <v>4</v>
      </c>
      <c r="M117" s="57">
        <f>IF(VLOOKUP(E117,'HOURLY RATES'!C$6:D$105,2,0)=0,$E$3,VLOOKUP(E117,'HOURLY RATES'!C$6:D$105,2,0))</f>
        <v>105.4782</v>
      </c>
      <c r="N117" s="161">
        <f t="shared" si="59"/>
        <v>421.9128</v>
      </c>
      <c r="O117" s="108">
        <v>950</v>
      </c>
      <c r="P117" s="108">
        <f t="shared" si="60"/>
        <v>950</v>
      </c>
      <c r="Q117" s="162">
        <f t="shared" si="61"/>
        <v>1371.9128000000001</v>
      </c>
      <c r="R117" s="123"/>
      <c r="S117" s="138">
        <f t="shared" si="52"/>
        <v>1805.0069799999997</v>
      </c>
      <c r="T117" s="139">
        <f t="shared" si="53"/>
        <v>1805.0069799999997</v>
      </c>
    </row>
    <row r="118" spans="1:20" s="7" customFormat="1" ht="46.8" x14ac:dyDescent="0.25">
      <c r="A118" s="113">
        <f>IF(J118&lt;&gt;"",1+MAX($A$17:A117),"")</f>
        <v>69</v>
      </c>
      <c r="B118" s="104"/>
      <c r="C118" s="104"/>
      <c r="D118" s="102" t="s">
        <v>68</v>
      </c>
      <c r="E118" s="125" t="s">
        <v>150</v>
      </c>
      <c r="F118" s="218" t="s">
        <v>1104</v>
      </c>
      <c r="G118" s="110">
        <v>1</v>
      </c>
      <c r="H118" s="51">
        <f>IF(VLOOKUP(J118,'HOURLY RATES'!B$116:C$124,2,0)=0,$J$3,VLOOKUP(J118,'HOURLY RATES'!B$116:C$124,2,0))</f>
        <v>0</v>
      </c>
      <c r="I118" s="52">
        <f t="shared" si="57"/>
        <v>1</v>
      </c>
      <c r="J118" s="101" t="s">
        <v>251</v>
      </c>
      <c r="K118" s="159">
        <v>4</v>
      </c>
      <c r="L118" s="160">
        <f t="shared" si="58"/>
        <v>4</v>
      </c>
      <c r="M118" s="57">
        <f>IF(VLOOKUP(E118,'HOURLY RATES'!C$6:D$105,2,0)=0,$E$3,VLOOKUP(E118,'HOURLY RATES'!C$6:D$105,2,0))</f>
        <v>105.4782</v>
      </c>
      <c r="N118" s="161">
        <f t="shared" si="59"/>
        <v>421.9128</v>
      </c>
      <c r="O118" s="108">
        <v>950</v>
      </c>
      <c r="P118" s="108">
        <f t="shared" si="60"/>
        <v>950</v>
      </c>
      <c r="Q118" s="162">
        <f t="shared" si="61"/>
        <v>1371.9128000000001</v>
      </c>
      <c r="R118" s="123"/>
      <c r="S118" s="138">
        <f t="shared" si="52"/>
        <v>1805.0069799999997</v>
      </c>
      <c r="T118" s="139">
        <f t="shared" si="53"/>
        <v>1805.0069799999997</v>
      </c>
    </row>
    <row r="119" spans="1:20" s="7" customFormat="1" ht="46.8" x14ac:dyDescent="0.25">
      <c r="A119" s="113">
        <f>IF(J119&lt;&gt;"",1+MAX($A$17:A118),"")</f>
        <v>70</v>
      </c>
      <c r="B119" s="104"/>
      <c r="C119" s="104"/>
      <c r="D119" s="102" t="s">
        <v>68</v>
      </c>
      <c r="E119" s="125" t="s">
        <v>150</v>
      </c>
      <c r="F119" s="218" t="s">
        <v>1105</v>
      </c>
      <c r="G119" s="110">
        <v>1</v>
      </c>
      <c r="H119" s="51">
        <f>IF(VLOOKUP(J119,'HOURLY RATES'!B$116:C$124,2,0)=0,$J$3,VLOOKUP(J119,'HOURLY RATES'!B$116:C$124,2,0))</f>
        <v>0</v>
      </c>
      <c r="I119" s="52">
        <f t="shared" si="57"/>
        <v>1</v>
      </c>
      <c r="J119" s="101" t="s">
        <v>251</v>
      </c>
      <c r="K119" s="159">
        <v>4.12</v>
      </c>
      <c r="L119" s="160">
        <f t="shared" si="58"/>
        <v>4.12</v>
      </c>
      <c r="M119" s="57">
        <f>IF(VLOOKUP(E119,'HOURLY RATES'!C$6:D$105,2,0)=0,$E$3,VLOOKUP(E119,'HOURLY RATES'!C$6:D$105,2,0))</f>
        <v>105.4782</v>
      </c>
      <c r="N119" s="161">
        <f t="shared" si="59"/>
        <v>434.57018400000004</v>
      </c>
      <c r="O119" s="108">
        <v>1374</v>
      </c>
      <c r="P119" s="108">
        <f t="shared" si="60"/>
        <v>1374</v>
      </c>
      <c r="Q119" s="162">
        <f t="shared" si="61"/>
        <v>1808.5701840000002</v>
      </c>
      <c r="R119" s="123"/>
      <c r="S119" s="138">
        <f t="shared" si="52"/>
        <v>2387.7554767500001</v>
      </c>
      <c r="T119" s="139">
        <f t="shared" si="53"/>
        <v>2387.7554767500001</v>
      </c>
    </row>
    <row r="120" spans="1:20" s="7" customFormat="1" x14ac:dyDescent="0.25">
      <c r="A120" s="113" t="str">
        <f>IF(J120&lt;&gt;"",1+MAX($A$17:A119),"")</f>
        <v/>
      </c>
      <c r="B120" s="104"/>
      <c r="C120" s="104"/>
      <c r="D120" s="102"/>
      <c r="E120" s="125"/>
      <c r="F120" s="218" t="s">
        <v>248</v>
      </c>
      <c r="G120" s="110"/>
      <c r="H120" s="106"/>
      <c r="I120" s="107"/>
      <c r="J120" s="101"/>
      <c r="K120" s="159"/>
      <c r="L120" s="160"/>
      <c r="M120" s="161"/>
      <c r="N120" s="161"/>
      <c r="O120" s="108"/>
      <c r="P120" s="108"/>
      <c r="Q120" s="162"/>
      <c r="R120" s="123"/>
      <c r="S120" s="138"/>
      <c r="T120" s="139"/>
    </row>
    <row r="121" spans="1:20" s="7" customFormat="1" x14ac:dyDescent="0.25">
      <c r="A121" s="113" t="str">
        <f>IF(J121&lt;&gt;"",1+MAX($A$17:A120),"")</f>
        <v/>
      </c>
      <c r="B121" s="104"/>
      <c r="C121" s="104"/>
      <c r="D121" s="102"/>
      <c r="E121" s="125"/>
      <c r="F121" s="255" t="s">
        <v>747</v>
      </c>
      <c r="G121" s="103"/>
      <c r="H121" s="106"/>
      <c r="I121" s="107"/>
      <c r="J121" s="101"/>
      <c r="K121" s="159"/>
      <c r="L121" s="160"/>
      <c r="M121" s="161"/>
      <c r="N121" s="161"/>
      <c r="O121" s="108"/>
      <c r="P121" s="108"/>
      <c r="Q121" s="162"/>
      <c r="R121" s="123"/>
      <c r="S121" s="138"/>
      <c r="T121" s="139"/>
    </row>
    <row r="122" spans="1:20" s="7" customFormat="1" ht="46.8" x14ac:dyDescent="0.25">
      <c r="A122" s="113">
        <f>IF(J122&lt;&gt;"",1+MAX($A$17:A121),"")</f>
        <v>71</v>
      </c>
      <c r="B122" s="104"/>
      <c r="C122" s="104"/>
      <c r="D122" s="102" t="s">
        <v>68</v>
      </c>
      <c r="E122" s="125" t="s">
        <v>150</v>
      </c>
      <c r="F122" s="218" t="s">
        <v>1106</v>
      </c>
      <c r="G122" s="110">
        <v>1</v>
      </c>
      <c r="H122" s="51">
        <f>IF(VLOOKUP(J122,'HOURLY RATES'!B$116:C$124,2,0)=0,$J$3,VLOOKUP(J122,'HOURLY RATES'!B$116:C$124,2,0))</f>
        <v>0</v>
      </c>
      <c r="I122" s="52">
        <f t="shared" ref="I122:I124" si="62">(G122*(1+H122))</f>
        <v>1</v>
      </c>
      <c r="J122" s="101" t="s">
        <v>251</v>
      </c>
      <c r="K122" s="159">
        <v>6</v>
      </c>
      <c r="L122" s="160">
        <f t="shared" ref="L122:L124" si="63">K122*I122</f>
        <v>6</v>
      </c>
      <c r="M122" s="57">
        <f>IF(VLOOKUP(E122,'HOURLY RATES'!C$6:D$105,2,0)=0,$E$3,VLOOKUP(E122,'HOURLY RATES'!C$6:D$105,2,0))</f>
        <v>105.4782</v>
      </c>
      <c r="N122" s="161">
        <f t="shared" ref="N122:N124" si="64">M122*L122</f>
        <v>632.86919999999998</v>
      </c>
      <c r="O122" s="108">
        <v>2444.14</v>
      </c>
      <c r="P122" s="108">
        <f t="shared" ref="P122:P124" si="65">O122*I122</f>
        <v>2444.14</v>
      </c>
      <c r="Q122" s="162">
        <f t="shared" ref="Q122:Q124" si="66">P122+N122</f>
        <v>3077.0092</v>
      </c>
      <c r="R122" s="123"/>
      <c r="S122" s="138">
        <f t="shared" si="52"/>
        <v>4069.6233867379992</v>
      </c>
      <c r="T122" s="139">
        <f t="shared" si="53"/>
        <v>4069.6233867379992</v>
      </c>
    </row>
    <row r="123" spans="1:20" s="7" customFormat="1" ht="46.8" x14ac:dyDescent="0.25">
      <c r="A123" s="113">
        <f>IF(J123&lt;&gt;"",1+MAX($A$17:A122),"")</f>
        <v>72</v>
      </c>
      <c r="B123" s="104"/>
      <c r="C123" s="104"/>
      <c r="D123" s="102" t="s">
        <v>68</v>
      </c>
      <c r="E123" s="125" t="s">
        <v>150</v>
      </c>
      <c r="F123" s="218" t="s">
        <v>1107</v>
      </c>
      <c r="G123" s="110">
        <v>1</v>
      </c>
      <c r="H123" s="51">
        <f>IF(VLOOKUP(J123,'HOURLY RATES'!B$116:C$124,2,0)=0,$J$3,VLOOKUP(J123,'HOURLY RATES'!B$116:C$124,2,0))</f>
        <v>0</v>
      </c>
      <c r="I123" s="52">
        <f t="shared" si="62"/>
        <v>1</v>
      </c>
      <c r="J123" s="101" t="s">
        <v>251</v>
      </c>
      <c r="K123" s="159">
        <v>8</v>
      </c>
      <c r="L123" s="160">
        <f t="shared" si="63"/>
        <v>8</v>
      </c>
      <c r="M123" s="57">
        <f>IF(VLOOKUP(E123,'HOURLY RATES'!C$6:D$105,2,0)=0,$E$3,VLOOKUP(E123,'HOURLY RATES'!C$6:D$105,2,0))</f>
        <v>105.4782</v>
      </c>
      <c r="N123" s="161">
        <f t="shared" si="64"/>
        <v>843.82560000000001</v>
      </c>
      <c r="O123" s="108">
        <v>4899</v>
      </c>
      <c r="P123" s="108">
        <f t="shared" si="65"/>
        <v>4899</v>
      </c>
      <c r="Q123" s="162">
        <f t="shared" si="66"/>
        <v>5742.8256000000001</v>
      </c>
      <c r="R123" s="123"/>
      <c r="S123" s="138">
        <f t="shared" si="52"/>
        <v>7618.2725283</v>
      </c>
      <c r="T123" s="139">
        <f t="shared" si="53"/>
        <v>7618.2725283</v>
      </c>
    </row>
    <row r="124" spans="1:20" s="7" customFormat="1" ht="46.8" x14ac:dyDescent="0.25">
      <c r="A124" s="113">
        <f>IF(J124&lt;&gt;"",1+MAX($A$17:A123),"")</f>
        <v>73</v>
      </c>
      <c r="B124" s="104"/>
      <c r="C124" s="104"/>
      <c r="D124" s="102" t="s">
        <v>68</v>
      </c>
      <c r="E124" s="125" t="s">
        <v>150</v>
      </c>
      <c r="F124" s="218" t="s">
        <v>1108</v>
      </c>
      <c r="G124" s="110">
        <v>1</v>
      </c>
      <c r="H124" s="51">
        <f>IF(VLOOKUP(J124,'HOURLY RATES'!B$116:C$124,2,0)=0,$J$3,VLOOKUP(J124,'HOURLY RATES'!B$116:C$124,2,0))</f>
        <v>0</v>
      </c>
      <c r="I124" s="52">
        <f t="shared" si="62"/>
        <v>1</v>
      </c>
      <c r="J124" s="101" t="s">
        <v>251</v>
      </c>
      <c r="K124" s="159">
        <v>8</v>
      </c>
      <c r="L124" s="160">
        <f t="shared" si="63"/>
        <v>8</v>
      </c>
      <c r="M124" s="57">
        <f>IF(VLOOKUP(E124,'HOURLY RATES'!C$6:D$105,2,0)=0,$E$3,VLOOKUP(E124,'HOURLY RATES'!C$6:D$105,2,0))</f>
        <v>105.4782</v>
      </c>
      <c r="N124" s="161">
        <f t="shared" si="64"/>
        <v>843.82560000000001</v>
      </c>
      <c r="O124" s="108">
        <v>4899</v>
      </c>
      <c r="P124" s="108">
        <f t="shared" si="65"/>
        <v>4899</v>
      </c>
      <c r="Q124" s="162">
        <f t="shared" si="66"/>
        <v>5742.8256000000001</v>
      </c>
      <c r="R124" s="123"/>
      <c r="S124" s="138">
        <f t="shared" si="52"/>
        <v>7618.2725283</v>
      </c>
      <c r="T124" s="139">
        <f t="shared" si="53"/>
        <v>7618.2725283</v>
      </c>
    </row>
    <row r="125" spans="1:20" s="7" customFormat="1" x14ac:dyDescent="0.25">
      <c r="A125" s="113" t="str">
        <f>IF(J125&lt;&gt;"",1+MAX($A$17:A124),"")</f>
        <v/>
      </c>
      <c r="B125" s="104"/>
      <c r="C125" s="104"/>
      <c r="D125" s="102"/>
      <c r="E125" s="125"/>
      <c r="F125" s="218" t="s">
        <v>248</v>
      </c>
      <c r="G125" s="110"/>
      <c r="H125" s="106"/>
      <c r="I125" s="107"/>
      <c r="J125" s="101"/>
      <c r="K125" s="159"/>
      <c r="L125" s="160"/>
      <c r="M125" s="161"/>
      <c r="N125" s="161"/>
      <c r="O125" s="108"/>
      <c r="P125" s="108"/>
      <c r="Q125" s="162"/>
      <c r="R125" s="123"/>
      <c r="S125" s="138"/>
      <c r="T125" s="139"/>
    </row>
    <row r="126" spans="1:20" s="7" customFormat="1" x14ac:dyDescent="0.25">
      <c r="A126" s="113" t="str">
        <f>IF(J126&lt;&gt;"",1+MAX($A$17:A125),"")</f>
        <v/>
      </c>
      <c r="B126" s="104"/>
      <c r="C126" s="104"/>
      <c r="D126" s="102"/>
      <c r="E126" s="125"/>
      <c r="F126" s="255" t="s">
        <v>1030</v>
      </c>
      <c r="G126" s="103"/>
      <c r="H126" s="106"/>
      <c r="I126" s="107"/>
      <c r="J126" s="101"/>
      <c r="K126" s="159"/>
      <c r="L126" s="160"/>
      <c r="M126" s="161"/>
      <c r="N126" s="161"/>
      <c r="O126" s="108"/>
      <c r="P126" s="108"/>
      <c r="Q126" s="162"/>
      <c r="R126" s="123"/>
      <c r="S126" s="138"/>
      <c r="T126" s="139"/>
    </row>
    <row r="127" spans="1:20" s="7" customFormat="1" ht="46.8" x14ac:dyDescent="0.25">
      <c r="A127" s="113">
        <f>IF(J127&lt;&gt;"",1+MAX($A$17:A126),"")</f>
        <v>74</v>
      </c>
      <c r="B127" s="104"/>
      <c r="C127" s="104"/>
      <c r="D127" s="102" t="s">
        <v>68</v>
      </c>
      <c r="E127" s="125" t="s">
        <v>150</v>
      </c>
      <c r="F127" s="218" t="s">
        <v>1109</v>
      </c>
      <c r="G127" s="110">
        <v>1</v>
      </c>
      <c r="H127" s="51">
        <f>IF(VLOOKUP(J127,'HOURLY RATES'!B$116:C$124,2,0)=0,$J$3,VLOOKUP(J127,'HOURLY RATES'!B$116:C$124,2,0))</f>
        <v>0</v>
      </c>
      <c r="I127" s="52">
        <f t="shared" ref="I127:I128" si="67">(G127*(1+H127))</f>
        <v>1</v>
      </c>
      <c r="J127" s="101" t="s">
        <v>251</v>
      </c>
      <c r="K127" s="159">
        <v>8</v>
      </c>
      <c r="L127" s="160">
        <f t="shared" ref="L127:L128" si="68">K127*I127</f>
        <v>8</v>
      </c>
      <c r="M127" s="57">
        <f>IF(VLOOKUP(E127,'HOURLY RATES'!C$6:D$105,2,0)=0,$E$3,VLOOKUP(E127,'HOURLY RATES'!C$6:D$105,2,0))</f>
        <v>105.4782</v>
      </c>
      <c r="N127" s="161">
        <f t="shared" ref="N127:N128" si="69">M127*L127</f>
        <v>843.82560000000001</v>
      </c>
      <c r="O127" s="108">
        <v>3200</v>
      </c>
      <c r="P127" s="108">
        <f t="shared" ref="P127:P128" si="70">O127*I127</f>
        <v>3200</v>
      </c>
      <c r="Q127" s="162">
        <f t="shared" ref="Q127:Q128" si="71">P127+N127</f>
        <v>4043.8256000000001</v>
      </c>
      <c r="R127" s="123"/>
      <c r="S127" s="138">
        <f t="shared" si="52"/>
        <v>5347.5051699999995</v>
      </c>
      <c r="T127" s="139">
        <f t="shared" si="53"/>
        <v>5347.5051699999995</v>
      </c>
    </row>
    <row r="128" spans="1:20" s="7" customFormat="1" ht="46.8" x14ac:dyDescent="0.25">
      <c r="A128" s="113">
        <f>IF(J128&lt;&gt;"",1+MAX($A$17:A127),"")</f>
        <v>75</v>
      </c>
      <c r="B128" s="104"/>
      <c r="C128" s="104"/>
      <c r="D128" s="102" t="s">
        <v>68</v>
      </c>
      <c r="E128" s="125" t="s">
        <v>150</v>
      </c>
      <c r="F128" s="218" t="s">
        <v>1110</v>
      </c>
      <c r="G128" s="110">
        <v>1</v>
      </c>
      <c r="H128" s="51">
        <f>IF(VLOOKUP(J128,'HOURLY RATES'!B$116:C$124,2,0)=0,$J$3,VLOOKUP(J128,'HOURLY RATES'!B$116:C$124,2,0))</f>
        <v>0</v>
      </c>
      <c r="I128" s="52">
        <f t="shared" si="67"/>
        <v>1</v>
      </c>
      <c r="J128" s="101" t="s">
        <v>251</v>
      </c>
      <c r="K128" s="159">
        <v>6</v>
      </c>
      <c r="L128" s="160">
        <f t="shared" si="68"/>
        <v>6</v>
      </c>
      <c r="M128" s="57">
        <f>IF(VLOOKUP(E128,'HOURLY RATES'!C$6:D$105,2,0)=0,$E$3,VLOOKUP(E128,'HOURLY RATES'!C$6:D$105,2,0))</f>
        <v>105.4782</v>
      </c>
      <c r="N128" s="161">
        <f t="shared" si="69"/>
        <v>632.86919999999998</v>
      </c>
      <c r="O128" s="108">
        <v>2999</v>
      </c>
      <c r="P128" s="108">
        <f t="shared" si="70"/>
        <v>2999</v>
      </c>
      <c r="Q128" s="162">
        <f t="shared" si="71"/>
        <v>3631.8692000000001</v>
      </c>
      <c r="R128" s="123"/>
      <c r="S128" s="138">
        <f t="shared" si="52"/>
        <v>4811.2113657999998</v>
      </c>
      <c r="T128" s="139">
        <f t="shared" si="53"/>
        <v>4811.2113657999998</v>
      </c>
    </row>
    <row r="129" spans="1:20" s="7" customFormat="1" x14ac:dyDescent="0.25">
      <c r="A129" s="113" t="str">
        <f>IF(J129&lt;&gt;"",1+MAX($A$17:A128),"")</f>
        <v/>
      </c>
      <c r="B129" s="104"/>
      <c r="C129" s="104"/>
      <c r="D129" s="102"/>
      <c r="E129" s="125"/>
      <c r="F129" s="218" t="s">
        <v>248</v>
      </c>
      <c r="G129" s="110"/>
      <c r="H129" s="106"/>
      <c r="I129" s="107"/>
      <c r="J129" s="101"/>
      <c r="K129" s="159"/>
      <c r="L129" s="160"/>
      <c r="M129" s="161"/>
      <c r="N129" s="161"/>
      <c r="O129" s="108"/>
      <c r="P129" s="108"/>
      <c r="Q129" s="162"/>
      <c r="R129" s="123"/>
      <c r="S129" s="138"/>
      <c r="T129" s="139"/>
    </row>
    <row r="130" spans="1:20" s="7" customFormat="1" x14ac:dyDescent="0.25">
      <c r="A130" s="113" t="str">
        <f>IF(J130&lt;&gt;"",1+MAX($A$17:A129),"")</f>
        <v/>
      </c>
      <c r="B130" s="104"/>
      <c r="C130" s="104"/>
      <c r="D130" s="102"/>
      <c r="E130" s="125"/>
      <c r="F130" s="255" t="s">
        <v>753</v>
      </c>
      <c r="G130" s="103"/>
      <c r="H130" s="106"/>
      <c r="I130" s="107"/>
      <c r="J130" s="101"/>
      <c r="K130" s="159"/>
      <c r="L130" s="160"/>
      <c r="M130" s="161"/>
      <c r="N130" s="161"/>
      <c r="O130" s="108"/>
      <c r="P130" s="108"/>
      <c r="Q130" s="162"/>
      <c r="R130" s="123"/>
      <c r="S130" s="138"/>
      <c r="T130" s="139"/>
    </row>
    <row r="131" spans="1:20" s="7" customFormat="1" ht="46.8" x14ac:dyDescent="0.25">
      <c r="A131" s="113">
        <f>IF(J131&lt;&gt;"",1+MAX($A$17:A130),"")</f>
        <v>76</v>
      </c>
      <c r="B131" s="104"/>
      <c r="C131" s="104"/>
      <c r="D131" s="102" t="s">
        <v>68</v>
      </c>
      <c r="E131" s="125" t="s">
        <v>150</v>
      </c>
      <c r="F131" s="218" t="s">
        <v>1111</v>
      </c>
      <c r="G131" s="110">
        <v>7</v>
      </c>
      <c r="H131" s="51">
        <f>IF(VLOOKUP(J131,'HOURLY RATES'!B$116:C$124,2,0)=0,$J$3,VLOOKUP(J131,'HOURLY RATES'!B$116:C$124,2,0))</f>
        <v>0</v>
      </c>
      <c r="I131" s="52">
        <f t="shared" ref="I131:I138" si="72">(G131*(1+H131))</f>
        <v>7</v>
      </c>
      <c r="J131" s="101" t="s">
        <v>251</v>
      </c>
      <c r="K131" s="159">
        <v>0.996</v>
      </c>
      <c r="L131" s="160">
        <f t="shared" ref="L131:L133" si="73">K131*I131</f>
        <v>6.9719999999999995</v>
      </c>
      <c r="M131" s="57">
        <f>IF(VLOOKUP(E131,'HOURLY RATES'!C$6:D$105,2,0)=0,$E$3,VLOOKUP(E131,'HOURLY RATES'!C$6:D$105,2,0))</f>
        <v>105.4782</v>
      </c>
      <c r="N131" s="161">
        <f t="shared" ref="N131:N133" si="74">M131*L131</f>
        <v>735.39401039999996</v>
      </c>
      <c r="O131" s="108">
        <v>120</v>
      </c>
      <c r="P131" s="108">
        <f t="shared" ref="P131:P133" si="75">O131*I131</f>
        <v>840</v>
      </c>
      <c r="Q131" s="162">
        <f t="shared" ref="Q131:Q133" si="76">P131+N131</f>
        <v>1575.3940103999998</v>
      </c>
      <c r="R131" s="123"/>
      <c r="S131" s="138">
        <f t="shared" si="52"/>
        <v>293.67396838499997</v>
      </c>
      <c r="T131" s="139">
        <f t="shared" si="53"/>
        <v>2055.7177786949997</v>
      </c>
    </row>
    <row r="132" spans="1:20" s="7" customFormat="1" ht="46.8" x14ac:dyDescent="0.25">
      <c r="A132" s="113">
        <f>IF(J132&lt;&gt;"",1+MAX($A$17:A131),"")</f>
        <v>77</v>
      </c>
      <c r="B132" s="104"/>
      <c r="C132" s="104"/>
      <c r="D132" s="102" t="s">
        <v>68</v>
      </c>
      <c r="E132" s="125" t="s">
        <v>150</v>
      </c>
      <c r="F132" s="218" t="s">
        <v>1112</v>
      </c>
      <c r="G132" s="110">
        <v>3</v>
      </c>
      <c r="H132" s="51">
        <f>IF(VLOOKUP(J132,'HOURLY RATES'!B$116:C$124,2,0)=0,$J$3,VLOOKUP(J132,'HOURLY RATES'!B$116:C$124,2,0))</f>
        <v>0</v>
      </c>
      <c r="I132" s="52">
        <f t="shared" si="72"/>
        <v>3</v>
      </c>
      <c r="J132" s="101" t="s">
        <v>251</v>
      </c>
      <c r="K132" s="159">
        <v>2.0750000000000002</v>
      </c>
      <c r="L132" s="160">
        <f t="shared" si="73"/>
        <v>6.2250000000000005</v>
      </c>
      <c r="M132" s="57">
        <f>IF(VLOOKUP(E132,'HOURLY RATES'!C$6:D$105,2,0)=0,$E$3,VLOOKUP(E132,'HOURLY RATES'!C$6:D$105,2,0))</f>
        <v>105.4782</v>
      </c>
      <c r="N132" s="161">
        <f t="shared" si="74"/>
        <v>656.60179500000004</v>
      </c>
      <c r="O132" s="108">
        <v>250</v>
      </c>
      <c r="P132" s="108">
        <f t="shared" si="75"/>
        <v>750</v>
      </c>
      <c r="Q132" s="162">
        <f t="shared" si="76"/>
        <v>1406.601795</v>
      </c>
      <c r="R132" s="123"/>
      <c r="S132" s="138">
        <f t="shared" si="52"/>
        <v>611.82076746874998</v>
      </c>
      <c r="T132" s="139">
        <f t="shared" si="53"/>
        <v>1835.4623024062498</v>
      </c>
    </row>
    <row r="133" spans="1:20" s="7" customFormat="1" ht="46.8" x14ac:dyDescent="0.25">
      <c r="A133" s="113">
        <f>IF(J133&lt;&gt;"",1+MAX($A$17:A132),"")</f>
        <v>78</v>
      </c>
      <c r="B133" s="104"/>
      <c r="C133" s="104"/>
      <c r="D133" s="102" t="s">
        <v>68</v>
      </c>
      <c r="E133" s="125" t="s">
        <v>150</v>
      </c>
      <c r="F133" s="218" t="s">
        <v>1113</v>
      </c>
      <c r="G133" s="110">
        <v>15</v>
      </c>
      <c r="H133" s="51">
        <f>IF(VLOOKUP(J133,'HOURLY RATES'!B$116:C$124,2,0)=0,$J$3,VLOOKUP(J133,'HOURLY RATES'!B$116:C$124,2,0))</f>
        <v>0</v>
      </c>
      <c r="I133" s="52">
        <f t="shared" si="72"/>
        <v>15</v>
      </c>
      <c r="J133" s="101" t="s">
        <v>251</v>
      </c>
      <c r="K133" s="159">
        <v>2.4900000000000002</v>
      </c>
      <c r="L133" s="160">
        <f t="shared" si="73"/>
        <v>37.35</v>
      </c>
      <c r="M133" s="57">
        <f>IF(VLOOKUP(E133,'HOURLY RATES'!C$6:D$105,2,0)=0,$E$3,VLOOKUP(E133,'HOURLY RATES'!C$6:D$105,2,0))</f>
        <v>105.4782</v>
      </c>
      <c r="N133" s="161">
        <f t="shared" si="74"/>
        <v>3939.6107700000002</v>
      </c>
      <c r="O133" s="108">
        <v>300</v>
      </c>
      <c r="P133" s="108">
        <f t="shared" si="75"/>
        <v>4500</v>
      </c>
      <c r="Q133" s="162">
        <f t="shared" si="76"/>
        <v>8439.6107699999993</v>
      </c>
      <c r="R133" s="123"/>
      <c r="S133" s="138">
        <f t="shared" si="52"/>
        <v>734.18492096249997</v>
      </c>
      <c r="T133" s="139">
        <f t="shared" si="53"/>
        <v>11012.7738144375</v>
      </c>
    </row>
    <row r="134" spans="1:20" s="7" customFormat="1" ht="46.8" x14ac:dyDescent="0.25">
      <c r="A134" s="113">
        <f>IF(J134&lt;&gt;"",1+MAX($A$17:A133),"")</f>
        <v>79</v>
      </c>
      <c r="B134" s="104"/>
      <c r="C134" s="104"/>
      <c r="D134" s="102" t="s">
        <v>68</v>
      </c>
      <c r="E134" s="125" t="s">
        <v>150</v>
      </c>
      <c r="F134" s="218" t="s">
        <v>1114</v>
      </c>
      <c r="G134" s="110">
        <v>5</v>
      </c>
      <c r="H134" s="51">
        <f>IF(VLOOKUP(J134,'HOURLY RATES'!B$116:C$124,2,0)=0,$J$3,VLOOKUP(J134,'HOURLY RATES'!B$116:C$124,2,0))</f>
        <v>0</v>
      </c>
      <c r="I134" s="52">
        <f t="shared" si="72"/>
        <v>5</v>
      </c>
      <c r="J134" s="101" t="s">
        <v>251</v>
      </c>
      <c r="K134" s="159">
        <v>1.66</v>
      </c>
      <c r="L134" s="160">
        <f t="shared" ref="L134:L138" si="77">K134*I134</f>
        <v>8.2999999999999989</v>
      </c>
      <c r="M134" s="57">
        <f>IF(VLOOKUP(E134,'HOURLY RATES'!C$6:D$105,2,0)=0,$E$3,VLOOKUP(E134,'HOURLY RATES'!C$6:D$105,2,0))</f>
        <v>105.4782</v>
      </c>
      <c r="N134" s="161">
        <f t="shared" ref="N134:N138" si="78">M134*L134</f>
        <v>875.4690599999999</v>
      </c>
      <c r="O134" s="108">
        <v>200</v>
      </c>
      <c r="P134" s="108">
        <f t="shared" ref="P134:P138" si="79">O134*I134</f>
        <v>1000</v>
      </c>
      <c r="Q134" s="162">
        <f t="shared" ref="Q134:Q138" si="80">P134+N134</f>
        <v>1875.4690599999999</v>
      </c>
      <c r="R134" s="123"/>
      <c r="S134" s="138">
        <f t="shared" si="52"/>
        <v>489.45661397499998</v>
      </c>
      <c r="T134" s="139">
        <f t="shared" si="53"/>
        <v>2447.2830698749999</v>
      </c>
    </row>
    <row r="135" spans="1:20" s="7" customFormat="1" ht="46.8" x14ac:dyDescent="0.25">
      <c r="A135" s="113">
        <f>IF(J135&lt;&gt;"",1+MAX($A$17:A134),"")</f>
        <v>80</v>
      </c>
      <c r="B135" s="104"/>
      <c r="C135" s="104"/>
      <c r="D135" s="102" t="s">
        <v>68</v>
      </c>
      <c r="E135" s="125" t="s">
        <v>150</v>
      </c>
      <c r="F135" s="218" t="s">
        <v>1115</v>
      </c>
      <c r="G135" s="110">
        <v>16</v>
      </c>
      <c r="H135" s="51">
        <f>IF(VLOOKUP(J135,'HOURLY RATES'!B$116:C$124,2,0)=0,$J$3,VLOOKUP(J135,'HOURLY RATES'!B$116:C$124,2,0))</f>
        <v>0</v>
      </c>
      <c r="I135" s="52">
        <f t="shared" si="72"/>
        <v>16</v>
      </c>
      <c r="J135" s="101" t="s">
        <v>251</v>
      </c>
      <c r="K135" s="159">
        <v>2.0750000000000002</v>
      </c>
      <c r="L135" s="160">
        <f t="shared" si="77"/>
        <v>33.200000000000003</v>
      </c>
      <c r="M135" s="57">
        <f>IF(VLOOKUP(E135,'HOURLY RATES'!C$6:D$105,2,0)=0,$E$3,VLOOKUP(E135,'HOURLY RATES'!C$6:D$105,2,0))</f>
        <v>105.4782</v>
      </c>
      <c r="N135" s="161">
        <f t="shared" si="78"/>
        <v>3501.8762400000005</v>
      </c>
      <c r="O135" s="108">
        <v>250</v>
      </c>
      <c r="P135" s="108">
        <f t="shared" si="79"/>
        <v>4000</v>
      </c>
      <c r="Q135" s="162">
        <f t="shared" si="80"/>
        <v>7501.8762400000005</v>
      </c>
      <c r="R135" s="123"/>
      <c r="S135" s="138">
        <f t="shared" si="52"/>
        <v>611.82076746874998</v>
      </c>
      <c r="T135" s="139">
        <f t="shared" si="53"/>
        <v>9789.1322794999996</v>
      </c>
    </row>
    <row r="136" spans="1:20" s="7" customFormat="1" ht="46.8" x14ac:dyDescent="0.25">
      <c r="A136" s="113">
        <f>IF(J136&lt;&gt;"",1+MAX($A$17:A135),"")</f>
        <v>81</v>
      </c>
      <c r="B136" s="104"/>
      <c r="C136" s="104"/>
      <c r="D136" s="102" t="s">
        <v>68</v>
      </c>
      <c r="E136" s="125" t="s">
        <v>150</v>
      </c>
      <c r="F136" s="218" t="s">
        <v>1116</v>
      </c>
      <c r="G136" s="110">
        <v>16</v>
      </c>
      <c r="H136" s="51">
        <f>IF(VLOOKUP(J136,'HOURLY RATES'!B$116:C$124,2,0)=0,$J$3,VLOOKUP(J136,'HOURLY RATES'!B$116:C$124,2,0))</f>
        <v>0</v>
      </c>
      <c r="I136" s="52">
        <f t="shared" si="72"/>
        <v>16</v>
      </c>
      <c r="J136" s="101" t="s">
        <v>251</v>
      </c>
      <c r="K136" s="159">
        <v>1.8260000000000001</v>
      </c>
      <c r="L136" s="160">
        <f t="shared" si="77"/>
        <v>29.216000000000001</v>
      </c>
      <c r="M136" s="57">
        <f>IF(VLOOKUP(E136,'HOURLY RATES'!C$6:D$105,2,0)=0,$E$3,VLOOKUP(E136,'HOURLY RATES'!C$6:D$105,2,0))</f>
        <v>105.4782</v>
      </c>
      <c r="N136" s="161">
        <f t="shared" si="78"/>
        <v>3081.6510912000003</v>
      </c>
      <c r="O136" s="108">
        <v>220</v>
      </c>
      <c r="P136" s="108">
        <f t="shared" si="79"/>
        <v>3520</v>
      </c>
      <c r="Q136" s="162">
        <f t="shared" si="80"/>
        <v>6601.6510912000003</v>
      </c>
      <c r="R136" s="123"/>
      <c r="S136" s="138">
        <f t="shared" si="52"/>
        <v>538.40227537250007</v>
      </c>
      <c r="T136" s="139">
        <f t="shared" si="53"/>
        <v>8614.4364059600011</v>
      </c>
    </row>
    <row r="137" spans="1:20" s="7" customFormat="1" ht="46.8" x14ac:dyDescent="0.25">
      <c r="A137" s="113">
        <f>IF(J137&lt;&gt;"",1+MAX($A$17:A136),"")</f>
        <v>82</v>
      </c>
      <c r="B137" s="104"/>
      <c r="C137" s="104"/>
      <c r="D137" s="102" t="s">
        <v>68</v>
      </c>
      <c r="E137" s="125" t="s">
        <v>150</v>
      </c>
      <c r="F137" s="218" t="s">
        <v>1117</v>
      </c>
      <c r="G137" s="110">
        <v>34</v>
      </c>
      <c r="H137" s="51">
        <f>IF(VLOOKUP(J137,'HOURLY RATES'!B$116:C$124,2,0)=0,$J$3,VLOOKUP(J137,'HOURLY RATES'!B$116:C$124,2,0))</f>
        <v>0</v>
      </c>
      <c r="I137" s="52">
        <f t="shared" si="72"/>
        <v>34</v>
      </c>
      <c r="J137" s="101" t="s">
        <v>251</v>
      </c>
      <c r="K137" s="159">
        <v>2.0750000000000002</v>
      </c>
      <c r="L137" s="160">
        <f t="shared" si="77"/>
        <v>70.550000000000011</v>
      </c>
      <c r="M137" s="57">
        <f>IF(VLOOKUP(E137,'HOURLY RATES'!C$6:D$105,2,0)=0,$E$3,VLOOKUP(E137,'HOURLY RATES'!C$6:D$105,2,0))</f>
        <v>105.4782</v>
      </c>
      <c r="N137" s="161">
        <f t="shared" si="78"/>
        <v>7441.4870100000016</v>
      </c>
      <c r="O137" s="108">
        <v>250</v>
      </c>
      <c r="P137" s="108">
        <f t="shared" si="79"/>
        <v>8500</v>
      </c>
      <c r="Q137" s="162">
        <f t="shared" si="80"/>
        <v>15941.487010000001</v>
      </c>
      <c r="R137" s="123"/>
      <c r="S137" s="138">
        <f t="shared" si="52"/>
        <v>611.82076746875009</v>
      </c>
      <c r="T137" s="139">
        <f t="shared" si="53"/>
        <v>20801.906093937505</v>
      </c>
    </row>
    <row r="138" spans="1:20" s="7" customFormat="1" ht="46.8" x14ac:dyDescent="0.25">
      <c r="A138" s="113">
        <f>IF(J138&lt;&gt;"",1+MAX($A$17:A137),"")</f>
        <v>83</v>
      </c>
      <c r="B138" s="104"/>
      <c r="C138" s="104"/>
      <c r="D138" s="102" t="s">
        <v>68</v>
      </c>
      <c r="E138" s="125" t="s">
        <v>150</v>
      </c>
      <c r="F138" s="218" t="s">
        <v>1118</v>
      </c>
      <c r="G138" s="110">
        <v>28</v>
      </c>
      <c r="H138" s="51">
        <f>IF(VLOOKUP(J138,'HOURLY RATES'!B$116:C$124,2,0)=0,$J$3,VLOOKUP(J138,'HOURLY RATES'!B$116:C$124,2,0))</f>
        <v>0</v>
      </c>
      <c r="I138" s="52">
        <f t="shared" si="72"/>
        <v>28</v>
      </c>
      <c r="J138" s="101" t="s">
        <v>251</v>
      </c>
      <c r="K138" s="159">
        <v>2.4900000000000002</v>
      </c>
      <c r="L138" s="160">
        <f t="shared" si="77"/>
        <v>69.72</v>
      </c>
      <c r="M138" s="57">
        <f>IF(VLOOKUP(E138,'HOURLY RATES'!C$6:D$105,2,0)=0,$E$3,VLOOKUP(E138,'HOURLY RATES'!C$6:D$105,2,0))</f>
        <v>105.4782</v>
      </c>
      <c r="N138" s="161">
        <f t="shared" si="78"/>
        <v>7353.9401040000002</v>
      </c>
      <c r="O138" s="108">
        <v>300</v>
      </c>
      <c r="P138" s="108">
        <f t="shared" si="79"/>
        <v>8400</v>
      </c>
      <c r="Q138" s="162">
        <f t="shared" si="80"/>
        <v>15753.940104000001</v>
      </c>
      <c r="R138" s="123"/>
      <c r="S138" s="138">
        <f t="shared" si="52"/>
        <v>734.18492096249997</v>
      </c>
      <c r="T138" s="139">
        <f t="shared" si="53"/>
        <v>20557.17778695</v>
      </c>
    </row>
    <row r="139" spans="1:20" s="7" customFormat="1" x14ac:dyDescent="0.25">
      <c r="A139" s="113" t="str">
        <f>IF(J139&lt;&gt;"",1+MAX($A$17:A138),"")</f>
        <v/>
      </c>
      <c r="B139" s="104"/>
      <c r="C139" s="104"/>
      <c r="D139" s="102"/>
      <c r="E139" s="125"/>
      <c r="F139" s="218" t="s">
        <v>248</v>
      </c>
      <c r="G139" s="110"/>
      <c r="H139" s="106"/>
      <c r="I139" s="107"/>
      <c r="J139" s="101"/>
      <c r="K139" s="159"/>
      <c r="L139" s="160"/>
      <c r="M139" s="161"/>
      <c r="N139" s="161"/>
      <c r="O139" s="108"/>
      <c r="P139" s="108"/>
      <c r="Q139" s="162"/>
      <c r="R139" s="123"/>
      <c r="S139" s="138"/>
      <c r="T139" s="139"/>
    </row>
    <row r="140" spans="1:20" s="7" customFormat="1" x14ac:dyDescent="0.25">
      <c r="A140" s="113" t="str">
        <f>IF(J140&lt;&gt;"",1+MAX($A$17:A139),"")</f>
        <v/>
      </c>
      <c r="B140" s="104"/>
      <c r="C140" s="104"/>
      <c r="D140" s="102"/>
      <c r="E140" s="125"/>
      <c r="F140" s="255" t="s">
        <v>752</v>
      </c>
      <c r="G140" s="103"/>
      <c r="H140" s="106"/>
      <c r="I140" s="107"/>
      <c r="J140" s="101"/>
      <c r="K140" s="159"/>
      <c r="L140" s="160"/>
      <c r="M140" s="161"/>
      <c r="N140" s="161"/>
      <c r="O140" s="108"/>
      <c r="P140" s="108"/>
      <c r="Q140" s="162"/>
      <c r="R140" s="123"/>
      <c r="S140" s="138"/>
      <c r="T140" s="139"/>
    </row>
    <row r="141" spans="1:20" s="7" customFormat="1" x14ac:dyDescent="0.25">
      <c r="A141" s="113">
        <f>IF(J141&lt;&gt;"",1+MAX($A$17:A140),"")</f>
        <v>84</v>
      </c>
      <c r="B141" s="104"/>
      <c r="C141" s="104"/>
      <c r="D141" s="102" t="s">
        <v>68</v>
      </c>
      <c r="E141" s="125" t="s">
        <v>150</v>
      </c>
      <c r="F141" s="218" t="s">
        <v>748</v>
      </c>
      <c r="G141" s="110">
        <v>2</v>
      </c>
      <c r="H141" s="51">
        <f>IF(VLOOKUP(J141,'HOURLY RATES'!B$116:C$124,2,0)=0,$J$3,VLOOKUP(J141,'HOURLY RATES'!B$116:C$124,2,0))</f>
        <v>0</v>
      </c>
      <c r="I141" s="52">
        <f t="shared" ref="I141:I144" si="81">(G141*(1+H141))</f>
        <v>2</v>
      </c>
      <c r="J141" s="101" t="s">
        <v>251</v>
      </c>
      <c r="K141" s="159">
        <v>4.2300000000000004</v>
      </c>
      <c r="L141" s="160">
        <f t="shared" ref="L141:L143" si="82">K141*I141</f>
        <v>8.4600000000000009</v>
      </c>
      <c r="M141" s="57">
        <f>IF(VLOOKUP(E141,'HOURLY RATES'!C$6:D$105,2,0)=0,$E$3,VLOOKUP(E141,'HOURLY RATES'!C$6:D$105,2,0))</f>
        <v>105.4782</v>
      </c>
      <c r="N141" s="161">
        <f t="shared" ref="N141:N143" si="83">M141*L141</f>
        <v>892.34557200000006</v>
      </c>
      <c r="O141" s="108">
        <v>1500</v>
      </c>
      <c r="P141" s="108">
        <f t="shared" ref="P141:P143" si="84">O141*I141</f>
        <v>3000</v>
      </c>
      <c r="Q141" s="162">
        <f t="shared" ref="Q141:Q143" si="85">P141+N141</f>
        <v>3892.3455720000002</v>
      </c>
      <c r="R141" s="123"/>
      <c r="S141" s="138">
        <f t="shared" si="52"/>
        <v>2570.8792722374997</v>
      </c>
      <c r="T141" s="139">
        <f t="shared" si="53"/>
        <v>5141.7585444749993</v>
      </c>
    </row>
    <row r="142" spans="1:20" s="7" customFormat="1" x14ac:dyDescent="0.25">
      <c r="A142" s="113">
        <f>IF(J142&lt;&gt;"",1+MAX($A$17:A141),"")</f>
        <v>85</v>
      </c>
      <c r="B142" s="104"/>
      <c r="C142" s="104"/>
      <c r="D142" s="102" t="s">
        <v>68</v>
      </c>
      <c r="E142" s="125" t="s">
        <v>150</v>
      </c>
      <c r="F142" s="218" t="s">
        <v>749</v>
      </c>
      <c r="G142" s="110">
        <v>2</v>
      </c>
      <c r="H142" s="51">
        <f>IF(VLOOKUP(J142,'HOURLY RATES'!B$116:C$124,2,0)=0,$J$3,VLOOKUP(J142,'HOURLY RATES'!B$116:C$124,2,0))</f>
        <v>0</v>
      </c>
      <c r="I142" s="52">
        <f t="shared" si="81"/>
        <v>2</v>
      </c>
      <c r="J142" s="101" t="s">
        <v>251</v>
      </c>
      <c r="K142" s="159">
        <v>4</v>
      </c>
      <c r="L142" s="160">
        <f t="shared" si="82"/>
        <v>8</v>
      </c>
      <c r="M142" s="57">
        <f>IF(VLOOKUP(E142,'HOURLY RATES'!C$6:D$105,2,0)=0,$E$3,VLOOKUP(E142,'HOURLY RATES'!C$6:D$105,2,0))</f>
        <v>105.4782</v>
      </c>
      <c r="N142" s="161">
        <f t="shared" si="83"/>
        <v>843.82560000000001</v>
      </c>
      <c r="O142" s="108">
        <v>950</v>
      </c>
      <c r="P142" s="108">
        <f t="shared" si="84"/>
        <v>1900</v>
      </c>
      <c r="Q142" s="162">
        <f t="shared" si="85"/>
        <v>2743.8256000000001</v>
      </c>
      <c r="R142" s="123"/>
      <c r="S142" s="138">
        <f t="shared" si="52"/>
        <v>1805.0069799999997</v>
      </c>
      <c r="T142" s="139">
        <f t="shared" si="53"/>
        <v>3610.0139599999993</v>
      </c>
    </row>
    <row r="143" spans="1:20" s="7" customFormat="1" x14ac:dyDescent="0.25">
      <c r="A143" s="113">
        <f>IF(J143&lt;&gt;"",1+MAX($A$17:A142),"")</f>
        <v>86</v>
      </c>
      <c r="B143" s="104"/>
      <c r="C143" s="104"/>
      <c r="D143" s="102" t="s">
        <v>68</v>
      </c>
      <c r="E143" s="125" t="s">
        <v>150</v>
      </c>
      <c r="F143" s="218" t="s">
        <v>750</v>
      </c>
      <c r="G143" s="110">
        <v>12</v>
      </c>
      <c r="H143" s="51">
        <f>IF(VLOOKUP(J143,'HOURLY RATES'!B$116:C$124,2,0)=0,$J$3,VLOOKUP(J143,'HOURLY RATES'!B$116:C$124,2,0))</f>
        <v>0</v>
      </c>
      <c r="I143" s="52">
        <f t="shared" si="81"/>
        <v>12</v>
      </c>
      <c r="J143" s="101" t="s">
        <v>251</v>
      </c>
      <c r="K143" s="159">
        <v>3.25</v>
      </c>
      <c r="L143" s="160">
        <f t="shared" si="82"/>
        <v>39</v>
      </c>
      <c r="M143" s="57">
        <f>IF(VLOOKUP(E143,'HOURLY RATES'!C$6:D$105,2,0)=0,$E$3,VLOOKUP(E143,'HOURLY RATES'!C$6:D$105,2,0))</f>
        <v>105.4782</v>
      </c>
      <c r="N143" s="161">
        <f t="shared" si="83"/>
        <v>4113.6498000000001</v>
      </c>
      <c r="O143" s="108">
        <v>400</v>
      </c>
      <c r="P143" s="108">
        <f t="shared" si="84"/>
        <v>4800</v>
      </c>
      <c r="Q143" s="162">
        <f t="shared" si="85"/>
        <v>8913.6497999999992</v>
      </c>
      <c r="R143" s="123"/>
      <c r="S143" s="138">
        <f t="shared" si="52"/>
        <v>969.54544531249996</v>
      </c>
      <c r="T143" s="139">
        <f t="shared" si="53"/>
        <v>11634.54534375</v>
      </c>
    </row>
    <row r="144" spans="1:20" s="7" customFormat="1" x14ac:dyDescent="0.25">
      <c r="A144" s="113">
        <f>IF(J144&lt;&gt;"",1+MAX($A$17:A143),"")</f>
        <v>87</v>
      </c>
      <c r="B144" s="104"/>
      <c r="C144" s="104"/>
      <c r="D144" s="102" t="s">
        <v>68</v>
      </c>
      <c r="E144" s="125" t="s">
        <v>150</v>
      </c>
      <c r="F144" s="218" t="s">
        <v>751</v>
      </c>
      <c r="G144" s="110">
        <v>85</v>
      </c>
      <c r="H144" s="51">
        <f>IF(VLOOKUP(J144,'HOURLY RATES'!B$116:C$124,2,0)=0,$J$3,VLOOKUP(J144,'HOURLY RATES'!B$116:C$124,2,0))</f>
        <v>0</v>
      </c>
      <c r="I144" s="52">
        <f t="shared" si="81"/>
        <v>85</v>
      </c>
      <c r="J144" s="101" t="s">
        <v>251</v>
      </c>
      <c r="K144" s="159">
        <v>1.1200000000000001</v>
      </c>
      <c r="L144" s="160">
        <f t="shared" ref="L144" si="86">K144*I144</f>
        <v>95.2</v>
      </c>
      <c r="M144" s="57">
        <f>IF(VLOOKUP(E144,'HOURLY RATES'!C$6:D$105,2,0)=0,$E$3,VLOOKUP(E144,'HOURLY RATES'!C$6:D$105,2,0))</f>
        <v>105.4782</v>
      </c>
      <c r="N144" s="161">
        <f t="shared" ref="N144" si="87">M144*L144</f>
        <v>10041.52464</v>
      </c>
      <c r="O144" s="108">
        <v>150</v>
      </c>
      <c r="P144" s="108">
        <f t="shared" ref="P144" si="88">O144*I144</f>
        <v>12750</v>
      </c>
      <c r="Q144" s="162">
        <f t="shared" ref="Q144" si="89">P144+N144</f>
        <v>22791.52464</v>
      </c>
      <c r="R144" s="123"/>
      <c r="S144" s="138">
        <f t="shared" si="52"/>
        <v>350.36427719999995</v>
      </c>
      <c r="T144" s="139">
        <f t="shared" si="53"/>
        <v>29780.963561999997</v>
      </c>
    </row>
    <row r="145" spans="1:20" s="7" customFormat="1" x14ac:dyDescent="0.25">
      <c r="A145" s="113" t="str">
        <f>IF(J145&lt;&gt;"",1+MAX($A$17:A144),"")</f>
        <v/>
      </c>
      <c r="B145" s="104"/>
      <c r="C145" s="109"/>
      <c r="D145" s="102"/>
      <c r="E145" s="125"/>
      <c r="F145" s="218" t="s">
        <v>248</v>
      </c>
      <c r="G145" s="110"/>
      <c r="H145" s="106"/>
      <c r="I145" s="107"/>
      <c r="J145" s="101"/>
      <c r="K145" s="159"/>
      <c r="L145" s="160"/>
      <c r="M145" s="161"/>
      <c r="N145" s="161"/>
      <c r="O145" s="108"/>
      <c r="P145" s="108"/>
      <c r="Q145" s="162"/>
      <c r="R145" s="123"/>
      <c r="S145" s="138"/>
      <c r="T145" s="139"/>
    </row>
    <row r="146" spans="1:20" s="7" customFormat="1" x14ac:dyDescent="0.25">
      <c r="A146" s="113" t="str">
        <f>IF(J146&lt;&gt;"",1+MAX($A$17:A145),"")</f>
        <v/>
      </c>
      <c r="B146" s="104"/>
      <c r="C146" s="109"/>
      <c r="D146" s="102"/>
      <c r="E146" s="125"/>
      <c r="F146" s="256" t="s">
        <v>754</v>
      </c>
      <c r="G146" s="103"/>
      <c r="H146" s="106"/>
      <c r="I146" s="107"/>
      <c r="J146" s="101"/>
      <c r="K146" s="159"/>
      <c r="L146" s="160"/>
      <c r="M146" s="161"/>
      <c r="N146" s="161"/>
      <c r="O146" s="108"/>
      <c r="P146" s="108"/>
      <c r="Q146" s="162"/>
      <c r="R146" s="123"/>
      <c r="S146" s="138"/>
      <c r="T146" s="139"/>
    </row>
    <row r="147" spans="1:20" s="7" customFormat="1" x14ac:dyDescent="0.25">
      <c r="A147" s="113" t="str">
        <f>IF(J147&lt;&gt;"",1+MAX($A$17:A146),"")</f>
        <v/>
      </c>
      <c r="B147" s="104"/>
      <c r="C147" s="104"/>
      <c r="D147" s="102"/>
      <c r="E147" s="125"/>
      <c r="F147" s="218" t="s">
        <v>248</v>
      </c>
      <c r="G147" s="110"/>
      <c r="H147" s="106"/>
      <c r="I147" s="107"/>
      <c r="J147" s="101"/>
      <c r="K147" s="159"/>
      <c r="L147" s="160"/>
      <c r="M147" s="161"/>
      <c r="N147" s="161"/>
      <c r="O147" s="108"/>
      <c r="P147" s="108"/>
      <c r="Q147" s="162"/>
      <c r="R147" s="123"/>
      <c r="S147" s="138"/>
      <c r="T147" s="139"/>
    </row>
    <row r="148" spans="1:20" s="7" customFormat="1" x14ac:dyDescent="0.25">
      <c r="A148" s="113" t="str">
        <f>IF(J148&lt;&gt;"",1+MAX($A$17:A147),"")</f>
        <v/>
      </c>
      <c r="B148" s="104"/>
      <c r="C148" s="104"/>
      <c r="D148" s="102"/>
      <c r="E148" s="125"/>
      <c r="F148" s="255" t="s">
        <v>755</v>
      </c>
      <c r="G148" s="103"/>
      <c r="H148" s="106"/>
      <c r="I148" s="107"/>
      <c r="J148" s="101"/>
      <c r="K148" s="159"/>
      <c r="L148" s="160"/>
      <c r="M148" s="161"/>
      <c r="N148" s="161"/>
      <c r="O148" s="108"/>
      <c r="P148" s="108"/>
      <c r="Q148" s="162"/>
      <c r="R148" s="123"/>
      <c r="S148" s="138"/>
      <c r="T148" s="139"/>
    </row>
    <row r="149" spans="1:20" s="7" customFormat="1" x14ac:dyDescent="0.25">
      <c r="A149" s="113">
        <f>IF(J149&lt;&gt;"",1+MAX($A$17:A148),"")</f>
        <v>88</v>
      </c>
      <c r="B149" s="104"/>
      <c r="C149" s="104"/>
      <c r="D149" s="102" t="s">
        <v>68</v>
      </c>
      <c r="E149" s="125" t="s">
        <v>150</v>
      </c>
      <c r="F149" s="218" t="s">
        <v>756</v>
      </c>
      <c r="G149" s="110">
        <v>417.92</v>
      </c>
      <c r="H149" s="51">
        <f>IF(VLOOKUP(J149,'HOURLY RATES'!B$116:C$124,2,0)=0,$J$3,VLOOKUP(J149,'HOURLY RATES'!B$116:C$124,2,0))</f>
        <v>0.05</v>
      </c>
      <c r="I149" s="52">
        <f t="shared" ref="I149:I155" si="90">(G149*(1+H149))</f>
        <v>438.81600000000003</v>
      </c>
      <c r="J149" s="101" t="s">
        <v>250</v>
      </c>
      <c r="K149" s="159">
        <v>0.126</v>
      </c>
      <c r="L149" s="160">
        <f t="shared" ref="L149:L155" si="91">K149*I149</f>
        <v>55.290816000000007</v>
      </c>
      <c r="M149" s="57">
        <f>IF(VLOOKUP(E149,'HOURLY RATES'!C$6:D$105,2,0)=0,$E$3,VLOOKUP(E149,'HOURLY RATES'!C$6:D$105,2,0))</f>
        <v>105.4782</v>
      </c>
      <c r="N149" s="161">
        <f t="shared" ref="N149:N155" si="92">M149*L149</f>
        <v>5831.9757482112009</v>
      </c>
      <c r="O149" s="108">
        <v>4.82</v>
      </c>
      <c r="P149" s="108">
        <f t="shared" ref="P149:P163" si="93">O149*I149</f>
        <v>2115.0931200000005</v>
      </c>
      <c r="Q149" s="162">
        <f t="shared" ref="Q149:Q163" si="94">P149+N149</f>
        <v>7947.0688682112013</v>
      </c>
      <c r="R149" s="123"/>
      <c r="S149" s="138">
        <f t="shared" si="52"/>
        <v>23.304091541500004</v>
      </c>
      <c r="T149" s="139">
        <f t="shared" si="53"/>
        <v>10226.208233874866</v>
      </c>
    </row>
    <row r="150" spans="1:20" s="7" customFormat="1" x14ac:dyDescent="0.25">
      <c r="A150" s="113">
        <f>IF(J150&lt;&gt;"",1+MAX($A$17:A149),"")</f>
        <v>89</v>
      </c>
      <c r="B150" s="104"/>
      <c r="C150" s="104"/>
      <c r="D150" s="102" t="s">
        <v>68</v>
      </c>
      <c r="E150" s="125" t="s">
        <v>150</v>
      </c>
      <c r="F150" s="218" t="s">
        <v>757</v>
      </c>
      <c r="G150" s="110">
        <v>82.29</v>
      </c>
      <c r="H150" s="51">
        <f>IF(VLOOKUP(J150,'HOURLY RATES'!B$116:C$124,2,0)=0,$J$3,VLOOKUP(J150,'HOURLY RATES'!B$116:C$124,2,0))</f>
        <v>0.05</v>
      </c>
      <c r="I150" s="52">
        <f t="shared" si="90"/>
        <v>86.404500000000013</v>
      </c>
      <c r="J150" s="101" t="s">
        <v>250</v>
      </c>
      <c r="K150" s="159">
        <v>0.11600000000000001</v>
      </c>
      <c r="L150" s="160">
        <f t="shared" si="91"/>
        <v>10.022922000000001</v>
      </c>
      <c r="M150" s="57">
        <f>IF(VLOOKUP(E150,'HOURLY RATES'!C$6:D$105,2,0)=0,$E$3,VLOOKUP(E150,'HOURLY RATES'!C$6:D$105,2,0))</f>
        <v>105.4782</v>
      </c>
      <c r="N150" s="161">
        <f t="shared" si="92"/>
        <v>1057.1997713004002</v>
      </c>
      <c r="O150" s="108">
        <v>3.13</v>
      </c>
      <c r="P150" s="108">
        <f t="shared" si="93"/>
        <v>270.44608500000004</v>
      </c>
      <c r="Q150" s="162">
        <f t="shared" si="94"/>
        <v>1327.6458563004003</v>
      </c>
      <c r="R150" s="123"/>
      <c r="S150" s="138">
        <f t="shared" si="52"/>
        <v>19.707098305999999</v>
      </c>
      <c r="T150" s="139">
        <f t="shared" si="53"/>
        <v>1702.7819755807773</v>
      </c>
    </row>
    <row r="151" spans="1:20" s="7" customFormat="1" x14ac:dyDescent="0.25">
      <c r="A151" s="113">
        <f>IF(J151&lt;&gt;"",1+MAX($A$17:A150),"")</f>
        <v>90</v>
      </c>
      <c r="B151" s="104"/>
      <c r="C151" s="104"/>
      <c r="D151" s="102" t="s">
        <v>68</v>
      </c>
      <c r="E151" s="125" t="s">
        <v>150</v>
      </c>
      <c r="F151" s="218" t="s">
        <v>758</v>
      </c>
      <c r="G151" s="110">
        <v>173.89</v>
      </c>
      <c r="H151" s="51">
        <f>IF(VLOOKUP(J151,'HOURLY RATES'!B$116:C$124,2,0)=0,$J$3,VLOOKUP(J151,'HOURLY RATES'!B$116:C$124,2,0))</f>
        <v>0.05</v>
      </c>
      <c r="I151" s="52">
        <f t="shared" si="90"/>
        <v>182.58449999999999</v>
      </c>
      <c r="J151" s="101" t="s">
        <v>250</v>
      </c>
      <c r="K151" s="159">
        <v>0.16600000000000001</v>
      </c>
      <c r="L151" s="160">
        <f t="shared" si="91"/>
        <v>30.309027</v>
      </c>
      <c r="M151" s="57">
        <f>IF(VLOOKUP(E151,'HOURLY RATES'!C$6:D$105,2,0)=0,$E$3,VLOOKUP(E151,'HOURLY RATES'!C$6:D$105,2,0))</f>
        <v>105.4782</v>
      </c>
      <c r="N151" s="161">
        <f t="shared" si="92"/>
        <v>3196.9416117114001</v>
      </c>
      <c r="O151" s="108">
        <v>12.3</v>
      </c>
      <c r="P151" s="108">
        <f t="shared" si="93"/>
        <v>2245.78935</v>
      </c>
      <c r="Q151" s="162">
        <f t="shared" si="94"/>
        <v>5442.7309617114006</v>
      </c>
      <c r="R151" s="123"/>
      <c r="S151" s="138">
        <f t="shared" si="52"/>
        <v>38.654367307499996</v>
      </c>
      <c r="T151" s="139">
        <f t="shared" si="53"/>
        <v>7057.688327656233</v>
      </c>
    </row>
    <row r="152" spans="1:20" s="7" customFormat="1" x14ac:dyDescent="0.25">
      <c r="A152" s="113">
        <f>IF(J152&lt;&gt;"",1+MAX($A$17:A151),"")</f>
        <v>91</v>
      </c>
      <c r="B152" s="104"/>
      <c r="C152" s="104"/>
      <c r="D152" s="102" t="s">
        <v>68</v>
      </c>
      <c r="E152" s="125" t="s">
        <v>150</v>
      </c>
      <c r="F152" s="218" t="s">
        <v>759</v>
      </c>
      <c r="G152" s="110">
        <v>41.39</v>
      </c>
      <c r="H152" s="51">
        <f>IF(VLOOKUP(J152,'HOURLY RATES'!B$116:C$124,2,0)=0,$J$3,VLOOKUP(J152,'HOURLY RATES'!B$116:C$124,2,0))</f>
        <v>0.05</v>
      </c>
      <c r="I152" s="52">
        <f t="shared" si="90"/>
        <v>43.459500000000006</v>
      </c>
      <c r="J152" s="101" t="s">
        <v>250</v>
      </c>
      <c r="K152" s="159">
        <v>0.186</v>
      </c>
      <c r="L152" s="160">
        <f t="shared" si="91"/>
        <v>8.0834670000000006</v>
      </c>
      <c r="M152" s="57">
        <f>IF(VLOOKUP(E152,'HOURLY RATES'!C$6:D$105,2,0)=0,$E$3,VLOOKUP(E152,'HOURLY RATES'!C$6:D$105,2,0))</f>
        <v>105.4782</v>
      </c>
      <c r="N152" s="161">
        <f t="shared" si="92"/>
        <v>852.62954891940012</v>
      </c>
      <c r="O152" s="108">
        <v>16.3</v>
      </c>
      <c r="P152" s="108">
        <f t="shared" si="93"/>
        <v>708.38985000000014</v>
      </c>
      <c r="Q152" s="162">
        <f t="shared" si="94"/>
        <v>1561.0193989194004</v>
      </c>
      <c r="R152" s="123"/>
      <c r="S152" s="138">
        <f t="shared" si="52"/>
        <v>46.677003432499994</v>
      </c>
      <c r="T152" s="139">
        <f t="shared" si="53"/>
        <v>2028.5592306747337</v>
      </c>
    </row>
    <row r="153" spans="1:20" s="7" customFormat="1" x14ac:dyDescent="0.25">
      <c r="A153" s="113">
        <f>IF(J153&lt;&gt;"",1+MAX($A$17:A152),"")</f>
        <v>92</v>
      </c>
      <c r="B153" s="104"/>
      <c r="C153" s="104"/>
      <c r="D153" s="102" t="s">
        <v>68</v>
      </c>
      <c r="E153" s="125" t="s">
        <v>150</v>
      </c>
      <c r="F153" s="218" t="s">
        <v>760</v>
      </c>
      <c r="G153" s="110">
        <v>142.01</v>
      </c>
      <c r="H153" s="51">
        <f>IF(VLOOKUP(J153,'HOURLY RATES'!B$116:C$124,2,0)=0,$J$3,VLOOKUP(J153,'HOURLY RATES'!B$116:C$124,2,0))</f>
        <v>0.05</v>
      </c>
      <c r="I153" s="52">
        <f t="shared" si="90"/>
        <v>149.1105</v>
      </c>
      <c r="J153" s="101" t="s">
        <v>250</v>
      </c>
      <c r="K153" s="159">
        <v>0.216</v>
      </c>
      <c r="L153" s="160">
        <f t="shared" si="91"/>
        <v>32.207867999999998</v>
      </c>
      <c r="M153" s="57">
        <f>IF(VLOOKUP(E153,'HOURLY RATES'!C$6:D$105,2,0)=0,$E$3,VLOOKUP(E153,'HOURLY RATES'!C$6:D$105,2,0))</f>
        <v>105.4782</v>
      </c>
      <c r="N153" s="161">
        <f t="shared" si="92"/>
        <v>3397.2279424775998</v>
      </c>
      <c r="O153" s="108">
        <v>29.8</v>
      </c>
      <c r="P153" s="108">
        <f t="shared" si="93"/>
        <v>4443.4929000000002</v>
      </c>
      <c r="Q153" s="162">
        <f t="shared" si="94"/>
        <v>7840.7208424775999</v>
      </c>
      <c r="R153" s="123"/>
      <c r="S153" s="138">
        <f t="shared" si="52"/>
        <v>68.734945369999991</v>
      </c>
      <c r="T153" s="139">
        <f t="shared" si="53"/>
        <v>10249.102071593385</v>
      </c>
    </row>
    <row r="154" spans="1:20" s="7" customFormat="1" x14ac:dyDescent="0.25">
      <c r="A154" s="113">
        <f>IF(J154&lt;&gt;"",1+MAX($A$17:A153),"")</f>
        <v>93</v>
      </c>
      <c r="B154" s="104"/>
      <c r="C154" s="104"/>
      <c r="D154" s="102" t="s">
        <v>68</v>
      </c>
      <c r="E154" s="125" t="s">
        <v>150</v>
      </c>
      <c r="F154" s="218" t="s">
        <v>761</v>
      </c>
      <c r="G154" s="110">
        <v>1459.83</v>
      </c>
      <c r="H154" s="51">
        <f>IF(VLOOKUP(J154,'HOURLY RATES'!B$116:C$124,2,0)=0,$J$3,VLOOKUP(J154,'HOURLY RATES'!B$116:C$124,2,0))</f>
        <v>0.05</v>
      </c>
      <c r="I154" s="52">
        <f t="shared" si="90"/>
        <v>1532.8215</v>
      </c>
      <c r="J154" s="101" t="s">
        <v>250</v>
      </c>
      <c r="K154" s="159">
        <v>0.27600000000000002</v>
      </c>
      <c r="L154" s="160">
        <f t="shared" si="91"/>
        <v>423.05873400000002</v>
      </c>
      <c r="M154" s="57">
        <f>IF(VLOOKUP(E154,'HOURLY RATES'!C$6:D$105,2,0)=0,$E$3,VLOOKUP(E154,'HOURLY RATES'!C$6:D$105,2,0))</f>
        <v>105.4782</v>
      </c>
      <c r="N154" s="161">
        <f t="shared" si="92"/>
        <v>44623.473756598803</v>
      </c>
      <c r="O154" s="108">
        <v>72.900000000000006</v>
      </c>
      <c r="P154" s="108">
        <f t="shared" si="93"/>
        <v>111742.68735000001</v>
      </c>
      <c r="Q154" s="162">
        <f t="shared" si="94"/>
        <v>156366.1611065988</v>
      </c>
      <c r="R154" s="123"/>
      <c r="S154" s="138">
        <f t="shared" si="52"/>
        <v>134.36898961499998</v>
      </c>
      <c r="T154" s="139">
        <f t="shared" si="53"/>
        <v>205963.67621514868</v>
      </c>
    </row>
    <row r="155" spans="1:20" s="7" customFormat="1" x14ac:dyDescent="0.25">
      <c r="A155" s="113">
        <f>IF(J155&lt;&gt;"",1+MAX($A$17:A154),"")</f>
        <v>94</v>
      </c>
      <c r="B155" s="104"/>
      <c r="C155" s="104"/>
      <c r="D155" s="102" t="s">
        <v>68</v>
      </c>
      <c r="E155" s="125" t="s">
        <v>150</v>
      </c>
      <c r="F155" s="218" t="s">
        <v>762</v>
      </c>
      <c r="G155" s="110">
        <v>114.88</v>
      </c>
      <c r="H155" s="51">
        <f>IF(VLOOKUP(J155,'HOURLY RATES'!B$116:C$124,2,0)=0,$J$3,VLOOKUP(J155,'HOURLY RATES'!B$116:C$124,2,0))</f>
        <v>0.05</v>
      </c>
      <c r="I155" s="52">
        <f t="shared" si="90"/>
        <v>120.624</v>
      </c>
      <c r="J155" s="101" t="s">
        <v>250</v>
      </c>
      <c r="K155" s="159">
        <v>0.316</v>
      </c>
      <c r="L155" s="160">
        <f t="shared" si="91"/>
        <v>38.117184000000002</v>
      </c>
      <c r="M155" s="57">
        <f>IF(VLOOKUP(E155,'HOURLY RATES'!C$6:D$105,2,0)=0,$E$3,VLOOKUP(E155,'HOURLY RATES'!C$6:D$105,2,0))</f>
        <v>105.4782</v>
      </c>
      <c r="N155" s="161">
        <f t="shared" si="92"/>
        <v>4020.5319573888</v>
      </c>
      <c r="O155" s="108">
        <v>105</v>
      </c>
      <c r="P155" s="108">
        <f t="shared" si="93"/>
        <v>12665.519999999999</v>
      </c>
      <c r="Q155" s="162">
        <f t="shared" si="94"/>
        <v>16686.051957388798</v>
      </c>
      <c r="R155" s="123"/>
      <c r="S155" s="138">
        <f t="shared" si="52"/>
        <v>182.62467583499998</v>
      </c>
      <c r="T155" s="139">
        <f t="shared" si="53"/>
        <v>22028.918897921038</v>
      </c>
    </row>
    <row r="156" spans="1:20" s="7" customFormat="1" x14ac:dyDescent="0.25">
      <c r="A156" s="113" t="str">
        <f>IF(J156&lt;&gt;"",1+MAX($A$17:A155),"")</f>
        <v/>
      </c>
      <c r="B156" s="104"/>
      <c r="C156" s="104"/>
      <c r="D156" s="102"/>
      <c r="E156" s="125"/>
      <c r="F156" s="218" t="s">
        <v>248</v>
      </c>
      <c r="G156" s="110"/>
      <c r="H156" s="106"/>
      <c r="I156" s="107"/>
      <c r="J156" s="101"/>
      <c r="K156" s="159"/>
      <c r="L156" s="160"/>
      <c r="M156" s="161"/>
      <c r="N156" s="161"/>
      <c r="O156" s="108"/>
      <c r="P156" s="108"/>
      <c r="Q156" s="162"/>
      <c r="R156" s="123"/>
      <c r="S156" s="138"/>
      <c r="T156" s="139"/>
    </row>
    <row r="157" spans="1:20" s="7" customFormat="1" x14ac:dyDescent="0.25">
      <c r="A157" s="113" t="str">
        <f>IF(J157&lt;&gt;"",1+MAX($A$17:A156),"")</f>
        <v/>
      </c>
      <c r="B157" s="104"/>
      <c r="C157" s="104"/>
      <c r="D157" s="102"/>
      <c r="E157" s="125"/>
      <c r="F157" s="255" t="s">
        <v>763</v>
      </c>
      <c r="G157" s="103"/>
      <c r="H157" s="106"/>
      <c r="I157" s="107"/>
      <c r="J157" s="101"/>
      <c r="K157" s="159"/>
      <c r="L157" s="160"/>
      <c r="M157" s="161"/>
      <c r="N157" s="161"/>
      <c r="O157" s="108"/>
      <c r="P157" s="108"/>
      <c r="Q157" s="162"/>
      <c r="R157" s="123"/>
      <c r="S157" s="138"/>
      <c r="T157" s="139"/>
    </row>
    <row r="158" spans="1:20" s="7" customFormat="1" x14ac:dyDescent="0.25">
      <c r="A158" s="113">
        <f>IF(J158&lt;&gt;"",1+MAX($A$17:A157),"")</f>
        <v>95</v>
      </c>
      <c r="B158" s="104"/>
      <c r="C158" s="104"/>
      <c r="D158" s="102" t="s">
        <v>68</v>
      </c>
      <c r="E158" s="125" t="s">
        <v>150</v>
      </c>
      <c r="F158" s="218" t="s">
        <v>764</v>
      </c>
      <c r="G158" s="110">
        <v>371.53</v>
      </c>
      <c r="H158" s="51">
        <f>IF(VLOOKUP(J158,'HOURLY RATES'!B$116:C$124,2,0)=0,$J$3,VLOOKUP(J158,'HOURLY RATES'!B$116:C$124,2,0))</f>
        <v>0.05</v>
      </c>
      <c r="I158" s="52">
        <f t="shared" ref="I158:I169" si="95">(G158*(1+H158))</f>
        <v>390.10649999999998</v>
      </c>
      <c r="J158" s="101" t="s">
        <v>250</v>
      </c>
      <c r="K158" s="159">
        <v>0.126</v>
      </c>
      <c r="L158" s="160">
        <f t="shared" ref="L158:L159" si="96">K158*I158</f>
        <v>49.153419</v>
      </c>
      <c r="M158" s="57">
        <f>IF(VLOOKUP(E158,'HOURLY RATES'!C$6:D$105,2,0)=0,$E$3,VLOOKUP(E158,'HOURLY RATES'!C$6:D$105,2,0))</f>
        <v>105.4782</v>
      </c>
      <c r="N158" s="161">
        <f t="shared" ref="N158:N159" si="97">M158*L158</f>
        <v>5184.6141599658004</v>
      </c>
      <c r="O158" s="108">
        <v>4.82</v>
      </c>
      <c r="P158" s="108">
        <f t="shared" ref="P158:P162" si="98">O158*I158</f>
        <v>1880.31333</v>
      </c>
      <c r="Q158" s="162">
        <f t="shared" ref="Q158:Q162" si="99">P158+N158</f>
        <v>7064.9274899658003</v>
      </c>
      <c r="R158" s="123"/>
      <c r="S158" s="138">
        <f t="shared" si="52"/>
        <v>23.304091541500004</v>
      </c>
      <c r="T158" s="139">
        <f t="shared" si="53"/>
        <v>9091.0775869341705</v>
      </c>
    </row>
    <row r="159" spans="1:20" s="7" customFormat="1" x14ac:dyDescent="0.25">
      <c r="A159" s="113">
        <f>IF(J159&lt;&gt;"",1+MAX($A$17:A158),"")</f>
        <v>96</v>
      </c>
      <c r="B159" s="104"/>
      <c r="C159" s="104"/>
      <c r="D159" s="102" t="s">
        <v>68</v>
      </c>
      <c r="E159" s="125" t="s">
        <v>150</v>
      </c>
      <c r="F159" s="218" t="s">
        <v>765</v>
      </c>
      <c r="G159" s="110">
        <v>85.86</v>
      </c>
      <c r="H159" s="51">
        <f>IF(VLOOKUP(J159,'HOURLY RATES'!B$116:C$124,2,0)=0,$J$3,VLOOKUP(J159,'HOURLY RATES'!B$116:C$124,2,0))</f>
        <v>0.05</v>
      </c>
      <c r="I159" s="52">
        <f t="shared" si="95"/>
        <v>90.153000000000006</v>
      </c>
      <c r="J159" s="101" t="s">
        <v>250</v>
      </c>
      <c r="K159" s="159">
        <v>0.11600000000000001</v>
      </c>
      <c r="L159" s="160">
        <f t="shared" si="96"/>
        <v>10.457748</v>
      </c>
      <c r="M159" s="57">
        <f>IF(VLOOKUP(E159,'HOURLY RATES'!C$6:D$105,2,0)=0,$E$3,VLOOKUP(E159,'HOURLY RATES'!C$6:D$105,2,0))</f>
        <v>105.4782</v>
      </c>
      <c r="N159" s="161">
        <f t="shared" si="97"/>
        <v>1103.0644350936</v>
      </c>
      <c r="O159" s="108">
        <v>3.13</v>
      </c>
      <c r="P159" s="108">
        <f t="shared" si="98"/>
        <v>282.17889000000002</v>
      </c>
      <c r="Q159" s="162">
        <f t="shared" si="99"/>
        <v>1385.2433250936001</v>
      </c>
      <c r="R159" s="123"/>
      <c r="S159" s="138">
        <f t="shared" si="52"/>
        <v>19.707098305999995</v>
      </c>
      <c r="T159" s="139">
        <f t="shared" si="53"/>
        <v>1776.6540335808177</v>
      </c>
    </row>
    <row r="160" spans="1:20" s="7" customFormat="1" x14ac:dyDescent="0.25">
      <c r="A160" s="113">
        <f>IF(J160&lt;&gt;"",1+MAX($A$17:A159),"")</f>
        <v>97</v>
      </c>
      <c r="B160" s="104"/>
      <c r="C160" s="104"/>
      <c r="D160" s="102" t="s">
        <v>68</v>
      </c>
      <c r="E160" s="125" t="s">
        <v>150</v>
      </c>
      <c r="F160" s="218" t="s">
        <v>766</v>
      </c>
      <c r="G160" s="110">
        <v>87.09</v>
      </c>
      <c r="H160" s="51">
        <f>IF(VLOOKUP(J160,'HOURLY RATES'!B$116:C$124,2,0)=0,$J$3,VLOOKUP(J160,'HOURLY RATES'!B$116:C$124,2,0))</f>
        <v>0.05</v>
      </c>
      <c r="I160" s="52">
        <f t="shared" si="95"/>
        <v>91.444500000000005</v>
      </c>
      <c r="J160" s="101" t="s">
        <v>250</v>
      </c>
      <c r="K160" s="159">
        <v>0.14599999999999999</v>
      </c>
      <c r="L160" s="160">
        <f t="shared" ref="L160:L161" si="100">K160*I160</f>
        <v>13.350897</v>
      </c>
      <c r="M160" s="57">
        <f>IF(VLOOKUP(E160,'HOURLY RATES'!C$6:D$105,2,0)=0,$E$3,VLOOKUP(E160,'HOURLY RATES'!C$6:D$105,2,0))</f>
        <v>105.4782</v>
      </c>
      <c r="N160" s="161">
        <f t="shared" ref="N160:N161" si="101">M160*L160</f>
        <v>1408.2285839454</v>
      </c>
      <c r="O160" s="108">
        <v>8.66</v>
      </c>
      <c r="P160" s="108">
        <f t="shared" si="98"/>
        <v>791.90937000000008</v>
      </c>
      <c r="Q160" s="162">
        <f t="shared" si="99"/>
        <v>2200.1379539454001</v>
      </c>
      <c r="R160" s="123"/>
      <c r="S160" s="138">
        <f t="shared" ref="S160:S222" si="102">((((N160*(1+$D$7))+(P160*(1+$D$5+$D$6)))*(1+$D$8)))/I160</f>
        <v>31.112882594499997</v>
      </c>
      <c r="T160" s="139">
        <f t="shared" ref="T160:T222" si="103">S160*I160</f>
        <v>2845.101992412755</v>
      </c>
    </row>
    <row r="161" spans="1:20" s="7" customFormat="1" x14ac:dyDescent="0.25">
      <c r="A161" s="113">
        <f>IF(J161&lt;&gt;"",1+MAX($A$17:A160),"")</f>
        <v>98</v>
      </c>
      <c r="B161" s="104"/>
      <c r="C161" s="104"/>
      <c r="D161" s="102" t="s">
        <v>68</v>
      </c>
      <c r="E161" s="125" t="s">
        <v>150</v>
      </c>
      <c r="F161" s="218" t="s">
        <v>767</v>
      </c>
      <c r="G161" s="110">
        <v>2207.81</v>
      </c>
      <c r="H161" s="51">
        <f>IF(VLOOKUP(J161,'HOURLY RATES'!B$116:C$124,2,0)=0,$J$3,VLOOKUP(J161,'HOURLY RATES'!B$116:C$124,2,0))</f>
        <v>0.05</v>
      </c>
      <c r="I161" s="52">
        <f t="shared" si="95"/>
        <v>2318.2004999999999</v>
      </c>
      <c r="J161" s="101" t="s">
        <v>250</v>
      </c>
      <c r="K161" s="159">
        <v>0.216</v>
      </c>
      <c r="L161" s="160">
        <f t="shared" si="100"/>
        <v>500.73130799999996</v>
      </c>
      <c r="M161" s="57">
        <f>IF(VLOOKUP(E161,'HOURLY RATES'!C$6:D$105,2,0)=0,$E$3,VLOOKUP(E161,'HOURLY RATES'!C$6:D$105,2,0))</f>
        <v>105.4782</v>
      </c>
      <c r="N161" s="161">
        <f t="shared" si="101"/>
        <v>52816.237051485594</v>
      </c>
      <c r="O161" s="108">
        <v>29.8</v>
      </c>
      <c r="P161" s="108">
        <f t="shared" si="98"/>
        <v>69082.374899999995</v>
      </c>
      <c r="Q161" s="162">
        <f t="shared" si="99"/>
        <v>121898.6119514856</v>
      </c>
      <c r="R161" s="123"/>
      <c r="S161" s="138">
        <f t="shared" si="102"/>
        <v>68.734945369999991</v>
      </c>
      <c r="T161" s="139">
        <f t="shared" si="103"/>
        <v>159341.38472420667</v>
      </c>
    </row>
    <row r="162" spans="1:20" s="7" customFormat="1" x14ac:dyDescent="0.25">
      <c r="A162" s="113">
        <f>IF(J162&lt;&gt;"",1+MAX($A$17:A161),"")</f>
        <v>99</v>
      </c>
      <c r="B162" s="104"/>
      <c r="C162" s="104"/>
      <c r="D162" s="102" t="s">
        <v>68</v>
      </c>
      <c r="E162" s="125" t="s">
        <v>150</v>
      </c>
      <c r="F162" s="218" t="s">
        <v>768</v>
      </c>
      <c r="G162" s="110">
        <v>1851.81</v>
      </c>
      <c r="H162" s="51">
        <f>IF(VLOOKUP(J162,'HOURLY RATES'!B$116:C$124,2,0)=0,$J$3,VLOOKUP(J162,'HOURLY RATES'!B$116:C$124,2,0))</f>
        <v>0.05</v>
      </c>
      <c r="I162" s="52">
        <f t="shared" si="95"/>
        <v>1944.4005</v>
      </c>
      <c r="J162" s="101" t="s">
        <v>250</v>
      </c>
      <c r="K162" s="159">
        <v>0.14599999999999999</v>
      </c>
      <c r="L162" s="160">
        <f t="shared" ref="L162:L167" si="104">K162*I162</f>
        <v>283.882473</v>
      </c>
      <c r="M162" s="57">
        <f>IF(VLOOKUP(E162,'HOURLY RATES'!C$6:D$105,2,0)=0,$E$3,VLOOKUP(E162,'HOURLY RATES'!C$6:D$105,2,0))</f>
        <v>105.4782</v>
      </c>
      <c r="N162" s="161">
        <f t="shared" ref="N162:N167" si="105">M162*L162</f>
        <v>29943.412263588601</v>
      </c>
      <c r="O162" s="108">
        <v>8.66</v>
      </c>
      <c r="P162" s="108">
        <f t="shared" si="98"/>
        <v>16838.508330000001</v>
      </c>
      <c r="Q162" s="162">
        <f t="shared" si="99"/>
        <v>46781.920593588598</v>
      </c>
      <c r="R162" s="123"/>
      <c r="S162" s="138">
        <f t="shared" si="102"/>
        <v>31.1128825945</v>
      </c>
      <c r="T162" s="139">
        <f t="shared" si="103"/>
        <v>60495.904473187096</v>
      </c>
    </row>
    <row r="163" spans="1:20" s="7" customFormat="1" x14ac:dyDescent="0.25">
      <c r="A163" s="113">
        <f>IF(J163&lt;&gt;"",1+MAX($A$17:A162),"")</f>
        <v>100</v>
      </c>
      <c r="B163" s="104"/>
      <c r="C163" s="104"/>
      <c r="D163" s="102" t="s">
        <v>68</v>
      </c>
      <c r="E163" s="125" t="s">
        <v>150</v>
      </c>
      <c r="F163" s="218" t="s">
        <v>1119</v>
      </c>
      <c r="G163" s="110">
        <v>486.63</v>
      </c>
      <c r="H163" s="51">
        <f>IF(VLOOKUP(J163,'HOURLY RATES'!B$116:C$124,2,0)=0,$J$3,VLOOKUP(J163,'HOURLY RATES'!B$116:C$124,2,0))</f>
        <v>0.05</v>
      </c>
      <c r="I163" s="52">
        <f t="shared" si="95"/>
        <v>510.9615</v>
      </c>
      <c r="J163" s="101" t="s">
        <v>250</v>
      </c>
      <c r="K163" s="159">
        <v>0.126</v>
      </c>
      <c r="L163" s="160">
        <f t="shared" si="104"/>
        <v>64.381148999999994</v>
      </c>
      <c r="M163" s="57">
        <f>IF(VLOOKUP(E163,'HOURLY RATES'!C$6:D$105,2,0)=0,$E$3,VLOOKUP(E163,'HOURLY RATES'!C$6:D$105,2,0))</f>
        <v>105.4782</v>
      </c>
      <c r="N163" s="161">
        <f t="shared" si="105"/>
        <v>6790.8077104517997</v>
      </c>
      <c r="O163" s="108">
        <v>4.82</v>
      </c>
      <c r="P163" s="108">
        <f t="shared" si="93"/>
        <v>2462.8344300000003</v>
      </c>
      <c r="Q163" s="162">
        <f t="shared" si="94"/>
        <v>9253.6421404518005</v>
      </c>
      <c r="R163" s="123"/>
      <c r="S163" s="138">
        <f t="shared" si="102"/>
        <v>23.3040915415</v>
      </c>
      <c r="T163" s="139">
        <f t="shared" si="103"/>
        <v>11907.493570182152</v>
      </c>
    </row>
    <row r="164" spans="1:20" s="7" customFormat="1" x14ac:dyDescent="0.25">
      <c r="A164" s="113">
        <f>IF(J164&lt;&gt;"",1+MAX($A$17:A163),"")</f>
        <v>101</v>
      </c>
      <c r="B164" s="104"/>
      <c r="C164" s="104"/>
      <c r="D164" s="102" t="s">
        <v>68</v>
      </c>
      <c r="E164" s="125" t="s">
        <v>150</v>
      </c>
      <c r="F164" s="218" t="s">
        <v>1120</v>
      </c>
      <c r="G164" s="110">
        <v>228.61</v>
      </c>
      <c r="H164" s="51">
        <f>IF(VLOOKUP(J164,'HOURLY RATES'!B$116:C$124,2,0)=0,$J$3,VLOOKUP(J164,'HOURLY RATES'!B$116:C$124,2,0))</f>
        <v>0.05</v>
      </c>
      <c r="I164" s="52">
        <f t="shared" si="95"/>
        <v>240.04050000000004</v>
      </c>
      <c r="J164" s="101" t="s">
        <v>250</v>
      </c>
      <c r="K164" s="159">
        <v>0.11600000000000001</v>
      </c>
      <c r="L164" s="160">
        <f t="shared" si="104"/>
        <v>27.844698000000005</v>
      </c>
      <c r="M164" s="57">
        <f>IF(VLOOKUP(E164,'HOURLY RATES'!C$6:D$105,2,0)=0,$E$3,VLOOKUP(E164,'HOURLY RATES'!C$6:D$105,2,0))</f>
        <v>105.4782</v>
      </c>
      <c r="N164" s="161">
        <f t="shared" si="105"/>
        <v>2937.0086245836005</v>
      </c>
      <c r="O164" s="108">
        <v>3.13</v>
      </c>
      <c r="P164" s="108">
        <f t="shared" ref="P164:P169" si="106">O164*I164</f>
        <v>751.32676500000014</v>
      </c>
      <c r="Q164" s="162">
        <f t="shared" ref="Q164:Q169" si="107">P164+N164</f>
        <v>3688.3353895836008</v>
      </c>
      <c r="R164" s="123"/>
      <c r="S164" s="138">
        <f t="shared" si="102"/>
        <v>19.707098305999999</v>
      </c>
      <c r="T164" s="139">
        <f t="shared" si="103"/>
        <v>4730.5017309213936</v>
      </c>
    </row>
    <row r="165" spans="1:20" s="7" customFormat="1" x14ac:dyDescent="0.25">
      <c r="A165" s="113">
        <f>IF(J165&lt;&gt;"",1+MAX($A$17:A164),"")</f>
        <v>102</v>
      </c>
      <c r="B165" s="104"/>
      <c r="C165" s="104"/>
      <c r="D165" s="102" t="s">
        <v>68</v>
      </c>
      <c r="E165" s="125" t="s">
        <v>150</v>
      </c>
      <c r="F165" s="218" t="s">
        <v>769</v>
      </c>
      <c r="G165" s="110">
        <v>752.28</v>
      </c>
      <c r="H165" s="51">
        <f>IF(VLOOKUP(J165,'HOURLY RATES'!B$116:C$124,2,0)=0,$J$3,VLOOKUP(J165,'HOURLY RATES'!B$116:C$124,2,0))</f>
        <v>0.05</v>
      </c>
      <c r="I165" s="52">
        <f t="shared" si="95"/>
        <v>789.89400000000001</v>
      </c>
      <c r="J165" s="101" t="s">
        <v>250</v>
      </c>
      <c r="K165" s="159">
        <v>0.216</v>
      </c>
      <c r="L165" s="160">
        <f t="shared" si="104"/>
        <v>170.61710400000001</v>
      </c>
      <c r="M165" s="57">
        <f>IF(VLOOKUP(E165,'HOURLY RATES'!C$6:D$105,2,0)=0,$E$3,VLOOKUP(E165,'HOURLY RATES'!C$6:D$105,2,0))</f>
        <v>105.4782</v>
      </c>
      <c r="N165" s="161">
        <f t="shared" si="105"/>
        <v>17996.385019132802</v>
      </c>
      <c r="O165" s="108">
        <v>29.8</v>
      </c>
      <c r="P165" s="108">
        <f t="shared" si="106"/>
        <v>23538.841199999999</v>
      </c>
      <c r="Q165" s="162">
        <f t="shared" si="107"/>
        <v>41535.226219132805</v>
      </c>
      <c r="R165" s="123"/>
      <c r="S165" s="138">
        <f t="shared" si="102"/>
        <v>68.734945370000005</v>
      </c>
      <c r="T165" s="139">
        <f t="shared" si="103"/>
        <v>54293.320938090787</v>
      </c>
    </row>
    <row r="166" spans="1:20" s="7" customFormat="1" x14ac:dyDescent="0.25">
      <c r="A166" s="113">
        <f>IF(J166&lt;&gt;"",1+MAX($A$17:A165),"")</f>
        <v>103</v>
      </c>
      <c r="B166" s="104"/>
      <c r="C166" s="104"/>
      <c r="D166" s="102" t="s">
        <v>68</v>
      </c>
      <c r="E166" s="125" t="s">
        <v>150</v>
      </c>
      <c r="F166" s="218" t="s">
        <v>770</v>
      </c>
      <c r="G166" s="110">
        <v>244.12</v>
      </c>
      <c r="H166" s="51">
        <f>IF(VLOOKUP(J166,'HOURLY RATES'!B$116:C$124,2,0)=0,$J$3,VLOOKUP(J166,'HOURLY RATES'!B$116:C$124,2,0))</f>
        <v>0.05</v>
      </c>
      <c r="I166" s="52">
        <f t="shared" si="95"/>
        <v>256.32600000000002</v>
      </c>
      <c r="J166" s="101" t="s">
        <v>250</v>
      </c>
      <c r="K166" s="159">
        <v>0.216</v>
      </c>
      <c r="L166" s="160">
        <f t="shared" si="104"/>
        <v>55.366416000000001</v>
      </c>
      <c r="M166" s="57">
        <f>IF(VLOOKUP(E166,'HOURLY RATES'!C$6:D$105,2,0)=0,$E$3,VLOOKUP(E166,'HOURLY RATES'!C$6:D$105,2,0))</f>
        <v>105.4782</v>
      </c>
      <c r="N166" s="161">
        <f t="shared" si="105"/>
        <v>5839.9499001312006</v>
      </c>
      <c r="O166" s="108">
        <v>29.8</v>
      </c>
      <c r="P166" s="108">
        <f t="shared" si="106"/>
        <v>7638.5148000000008</v>
      </c>
      <c r="Q166" s="162">
        <f t="shared" si="107"/>
        <v>13478.464700131201</v>
      </c>
      <c r="R166" s="123"/>
      <c r="S166" s="138">
        <f t="shared" si="102"/>
        <v>68.734945369999991</v>
      </c>
      <c r="T166" s="139">
        <f t="shared" si="103"/>
        <v>17618.55360691062</v>
      </c>
    </row>
    <row r="167" spans="1:20" s="7" customFormat="1" x14ac:dyDescent="0.25">
      <c r="A167" s="113">
        <f>IF(J167&lt;&gt;"",1+MAX($A$17:A166),"")</f>
        <v>104</v>
      </c>
      <c r="B167" s="104"/>
      <c r="C167" s="104"/>
      <c r="D167" s="102" t="s">
        <v>68</v>
      </c>
      <c r="E167" s="125" t="s">
        <v>150</v>
      </c>
      <c r="F167" s="218" t="s">
        <v>771</v>
      </c>
      <c r="G167" s="110">
        <v>242.7</v>
      </c>
      <c r="H167" s="51">
        <f>IF(VLOOKUP(J167,'HOURLY RATES'!B$116:C$124,2,0)=0,$J$3,VLOOKUP(J167,'HOURLY RATES'!B$116:C$124,2,0))</f>
        <v>0.05</v>
      </c>
      <c r="I167" s="52">
        <f t="shared" si="95"/>
        <v>254.83500000000001</v>
      </c>
      <c r="J167" s="101" t="s">
        <v>250</v>
      </c>
      <c r="K167" s="159">
        <v>0.126</v>
      </c>
      <c r="L167" s="160">
        <f t="shared" si="104"/>
        <v>32.109210000000004</v>
      </c>
      <c r="M167" s="57">
        <f>IF(VLOOKUP(E167,'HOURLY RATES'!C$6:D$105,2,0)=0,$E$3,VLOOKUP(E167,'HOURLY RATES'!C$6:D$105,2,0))</f>
        <v>105.4782</v>
      </c>
      <c r="N167" s="161">
        <f t="shared" si="105"/>
        <v>3386.8216742220006</v>
      </c>
      <c r="O167" s="108">
        <v>4.82</v>
      </c>
      <c r="P167" s="108">
        <f t="shared" si="106"/>
        <v>1228.3047000000001</v>
      </c>
      <c r="Q167" s="162">
        <f t="shared" si="107"/>
        <v>4615.1263742220008</v>
      </c>
      <c r="R167" s="123"/>
      <c r="S167" s="138">
        <f t="shared" si="102"/>
        <v>23.3040915415</v>
      </c>
      <c r="T167" s="139">
        <f t="shared" si="103"/>
        <v>5938.6981679781529</v>
      </c>
    </row>
    <row r="168" spans="1:20" s="7" customFormat="1" x14ac:dyDescent="0.25">
      <c r="A168" s="113">
        <f>IF(J168&lt;&gt;"",1+MAX($A$17:A167),"")</f>
        <v>105</v>
      </c>
      <c r="B168" s="104"/>
      <c r="C168" s="104"/>
      <c r="D168" s="102" t="s">
        <v>68</v>
      </c>
      <c r="E168" s="125" t="s">
        <v>150</v>
      </c>
      <c r="F168" s="218" t="s">
        <v>772</v>
      </c>
      <c r="G168" s="110">
        <v>880.32</v>
      </c>
      <c r="H168" s="51">
        <f>IF(VLOOKUP(J168,'HOURLY RATES'!B$116:C$124,2,0)=0,$J$3,VLOOKUP(J168,'HOURLY RATES'!B$116:C$124,2,0))</f>
        <v>0.05</v>
      </c>
      <c r="I168" s="52">
        <f t="shared" si="95"/>
        <v>924.33600000000013</v>
      </c>
      <c r="J168" s="101" t="s">
        <v>250</v>
      </c>
      <c r="K168" s="159">
        <v>0.216</v>
      </c>
      <c r="L168" s="160">
        <f t="shared" ref="L168:L169" si="108">K168*I168</f>
        <v>199.65657600000003</v>
      </c>
      <c r="M168" s="57">
        <f>IF(VLOOKUP(E168,'HOURLY RATES'!C$6:D$105,2,0)=0,$E$3,VLOOKUP(E168,'HOURLY RATES'!C$6:D$105,2,0))</f>
        <v>105.4782</v>
      </c>
      <c r="N168" s="161">
        <f t="shared" ref="N168:N169" si="109">M168*L168</f>
        <v>21059.416254643202</v>
      </c>
      <c r="O168" s="108">
        <v>29.8</v>
      </c>
      <c r="P168" s="108">
        <f t="shared" si="106"/>
        <v>27545.212800000005</v>
      </c>
      <c r="Q168" s="162">
        <f t="shared" si="107"/>
        <v>48604.629054643206</v>
      </c>
      <c r="R168" s="123"/>
      <c r="S168" s="138">
        <f t="shared" si="102"/>
        <v>68.734945370000005</v>
      </c>
      <c r="T168" s="139">
        <f t="shared" si="103"/>
        <v>63534.184463524332</v>
      </c>
    </row>
    <row r="169" spans="1:20" s="7" customFormat="1" x14ac:dyDescent="0.25">
      <c r="A169" s="113">
        <f>IF(J169&lt;&gt;"",1+MAX($A$17:A168),"")</f>
        <v>106</v>
      </c>
      <c r="B169" s="104"/>
      <c r="C169" s="104"/>
      <c r="D169" s="102" t="s">
        <v>68</v>
      </c>
      <c r="E169" s="125" t="s">
        <v>150</v>
      </c>
      <c r="F169" s="218" t="s">
        <v>773</v>
      </c>
      <c r="G169" s="110">
        <v>894.02</v>
      </c>
      <c r="H169" s="51">
        <f>IF(VLOOKUP(J169,'HOURLY RATES'!B$116:C$124,2,0)=0,$J$3,VLOOKUP(J169,'HOURLY RATES'!B$116:C$124,2,0))</f>
        <v>0.05</v>
      </c>
      <c r="I169" s="52">
        <f t="shared" si="95"/>
        <v>938.721</v>
      </c>
      <c r="J169" s="101" t="s">
        <v>250</v>
      </c>
      <c r="K169" s="159">
        <v>0.216</v>
      </c>
      <c r="L169" s="160">
        <f t="shared" si="108"/>
        <v>202.76373599999999</v>
      </c>
      <c r="M169" s="57">
        <f>IF(VLOOKUP(E169,'HOURLY RATES'!C$6:D$105,2,0)=0,$E$3,VLOOKUP(E169,'HOURLY RATES'!C$6:D$105,2,0))</f>
        <v>105.4782</v>
      </c>
      <c r="N169" s="161">
        <f t="shared" si="109"/>
        <v>21387.1538985552</v>
      </c>
      <c r="O169" s="108">
        <v>29.8</v>
      </c>
      <c r="P169" s="108">
        <f t="shared" si="106"/>
        <v>27973.8858</v>
      </c>
      <c r="Q169" s="162">
        <f t="shared" si="107"/>
        <v>49361.0396985552</v>
      </c>
      <c r="R169" s="123"/>
      <c r="S169" s="138">
        <f t="shared" si="102"/>
        <v>68.734945370000005</v>
      </c>
      <c r="T169" s="139">
        <f t="shared" si="103"/>
        <v>64522.936652671779</v>
      </c>
    </row>
    <row r="170" spans="1:20" s="7" customFormat="1" x14ac:dyDescent="0.25">
      <c r="A170" s="113" t="str">
        <f>IF(J170&lt;&gt;"",1+MAX($A$17:A169),"")</f>
        <v/>
      </c>
      <c r="B170" s="104"/>
      <c r="C170" s="104"/>
      <c r="D170" s="102"/>
      <c r="E170" s="125"/>
      <c r="F170" s="218" t="s">
        <v>248</v>
      </c>
      <c r="G170" s="110"/>
      <c r="H170" s="106"/>
      <c r="I170" s="107"/>
      <c r="J170" s="101"/>
      <c r="K170" s="159"/>
      <c r="L170" s="160"/>
      <c r="M170" s="161"/>
      <c r="N170" s="161"/>
      <c r="O170" s="108"/>
      <c r="P170" s="108"/>
      <c r="Q170" s="162"/>
      <c r="R170" s="123"/>
      <c r="S170" s="138"/>
      <c r="T170" s="139"/>
    </row>
    <row r="171" spans="1:20" s="7" customFormat="1" x14ac:dyDescent="0.25">
      <c r="A171" s="113" t="str">
        <f>IF(J171&lt;&gt;"",1+MAX($A$17:A170),"")</f>
        <v/>
      </c>
      <c r="B171" s="104"/>
      <c r="C171" s="104"/>
      <c r="D171" s="102"/>
      <c r="E171" s="125"/>
      <c r="F171" s="255" t="s">
        <v>790</v>
      </c>
      <c r="G171" s="103"/>
      <c r="H171" s="106"/>
      <c r="I171" s="107"/>
      <c r="J171" s="101"/>
      <c r="K171" s="159"/>
      <c r="L171" s="160"/>
      <c r="M171" s="161"/>
      <c r="N171" s="161"/>
      <c r="O171" s="108"/>
      <c r="P171" s="108"/>
      <c r="Q171" s="162"/>
      <c r="R171" s="123"/>
      <c r="S171" s="138"/>
      <c r="T171" s="139"/>
    </row>
    <row r="172" spans="1:20" s="7" customFormat="1" x14ac:dyDescent="0.25">
      <c r="A172" s="113">
        <f>IF(J172&lt;&gt;"",1+MAX($A$17:A171),"")</f>
        <v>107</v>
      </c>
      <c r="B172" s="104"/>
      <c r="C172" s="104"/>
      <c r="D172" s="102" t="s">
        <v>68</v>
      </c>
      <c r="E172" s="125" t="s">
        <v>150</v>
      </c>
      <c r="F172" s="218" t="s">
        <v>774</v>
      </c>
      <c r="G172" s="110">
        <v>397.83</v>
      </c>
      <c r="H172" s="51">
        <f>IF(VLOOKUP(J172,'HOURLY RATES'!B$116:C$124,2,0)=0,$J$3,VLOOKUP(J172,'HOURLY RATES'!B$116:C$124,2,0))</f>
        <v>0.05</v>
      </c>
      <c r="I172" s="52">
        <f t="shared" ref="I172:I174" si="110">(G172*(1+H172))</f>
        <v>417.72149999999999</v>
      </c>
      <c r="J172" s="101" t="s">
        <v>250</v>
      </c>
      <c r="K172" s="159">
        <v>0.17699999999999999</v>
      </c>
      <c r="L172" s="160">
        <f t="shared" ref="L172:L174" si="111">K172*I172</f>
        <v>73.936705499999988</v>
      </c>
      <c r="M172" s="57">
        <f>IF(VLOOKUP(E172,'HOURLY RATES'!C$6:D$105,2,0)=0,$E$3,VLOOKUP(E172,'HOURLY RATES'!C$6:D$105,2,0))</f>
        <v>105.4782</v>
      </c>
      <c r="N172" s="161">
        <f t="shared" ref="N172:N174" si="112">M172*L172</f>
        <v>7798.7106100700985</v>
      </c>
      <c r="O172" s="108">
        <v>10.1</v>
      </c>
      <c r="P172" s="108">
        <f t="shared" ref="P172:P178" si="113">O172*I172</f>
        <v>4218.9871499999999</v>
      </c>
      <c r="Q172" s="162">
        <f t="shared" ref="Q172:Q178" si="114">P172+N172</f>
        <v>12017.697760070099</v>
      </c>
      <c r="R172" s="123"/>
      <c r="S172" s="138">
        <f t="shared" si="102"/>
        <v>37.186077696249988</v>
      </c>
      <c r="T172" s="139">
        <f t="shared" si="103"/>
        <v>15533.42415439409</v>
      </c>
    </row>
    <row r="173" spans="1:20" s="7" customFormat="1" x14ac:dyDescent="0.25">
      <c r="A173" s="113">
        <f>IF(J173&lt;&gt;"",1+MAX($A$17:A172),"")</f>
        <v>108</v>
      </c>
      <c r="B173" s="104"/>
      <c r="C173" s="104"/>
      <c r="D173" s="102" t="s">
        <v>68</v>
      </c>
      <c r="E173" s="125" t="s">
        <v>150</v>
      </c>
      <c r="F173" s="218" t="s">
        <v>775</v>
      </c>
      <c r="G173" s="110">
        <v>479.14</v>
      </c>
      <c r="H173" s="51">
        <f>IF(VLOOKUP(J173,'HOURLY RATES'!B$116:C$124,2,0)=0,$J$3,VLOOKUP(J173,'HOURLY RATES'!B$116:C$124,2,0))</f>
        <v>0.05</v>
      </c>
      <c r="I173" s="52">
        <f t="shared" si="110"/>
        <v>503.09699999999998</v>
      </c>
      <c r="J173" s="101" t="s">
        <v>250</v>
      </c>
      <c r="K173" s="159">
        <v>0.23100000000000001</v>
      </c>
      <c r="L173" s="160">
        <f t="shared" si="111"/>
        <v>116.215407</v>
      </c>
      <c r="M173" s="57">
        <f>IF(VLOOKUP(E173,'HOURLY RATES'!C$6:D$105,2,0)=0,$E$3,VLOOKUP(E173,'HOURLY RATES'!C$6:D$105,2,0))</f>
        <v>105.4782</v>
      </c>
      <c r="N173" s="161">
        <f t="shared" si="112"/>
        <v>12258.1919426274</v>
      </c>
      <c r="O173" s="108">
        <v>18.600000000000001</v>
      </c>
      <c r="P173" s="108">
        <f t="shared" si="113"/>
        <v>9357.6041999999998</v>
      </c>
      <c r="Q173" s="162">
        <f t="shared" si="114"/>
        <v>21615.796142627398</v>
      </c>
      <c r="R173" s="123"/>
      <c r="S173" s="138">
        <f t="shared" si="102"/>
        <v>55.773172323749996</v>
      </c>
      <c r="T173" s="139">
        <f t="shared" si="103"/>
        <v>28059.315676561651</v>
      </c>
    </row>
    <row r="174" spans="1:20" s="7" customFormat="1" x14ac:dyDescent="0.25">
      <c r="A174" s="113">
        <f>IF(J174&lt;&gt;"",1+MAX($A$17:A173),"")</f>
        <v>109</v>
      </c>
      <c r="B174" s="104"/>
      <c r="C174" s="104"/>
      <c r="D174" s="102" t="s">
        <v>68</v>
      </c>
      <c r="E174" s="125" t="s">
        <v>150</v>
      </c>
      <c r="F174" s="218" t="s">
        <v>776</v>
      </c>
      <c r="G174" s="110">
        <v>107.24</v>
      </c>
      <c r="H174" s="51">
        <f>IF(VLOOKUP(J174,'HOURLY RATES'!B$116:C$124,2,0)=0,$J$3,VLOOKUP(J174,'HOURLY RATES'!B$116:C$124,2,0))</f>
        <v>0.05</v>
      </c>
      <c r="I174" s="52">
        <f t="shared" si="110"/>
        <v>112.602</v>
      </c>
      <c r="J174" s="101" t="s">
        <v>250</v>
      </c>
      <c r="K174" s="159">
        <v>0.23100000000000001</v>
      </c>
      <c r="L174" s="160">
        <f t="shared" si="111"/>
        <v>26.011062000000003</v>
      </c>
      <c r="M174" s="57">
        <f>IF(VLOOKUP(E174,'HOURLY RATES'!C$6:D$105,2,0)=0,$E$3,VLOOKUP(E174,'HOURLY RATES'!C$6:D$105,2,0))</f>
        <v>105.4782</v>
      </c>
      <c r="N174" s="161">
        <f t="shared" si="112"/>
        <v>2743.5999998484003</v>
      </c>
      <c r="O174" s="108">
        <v>18.600000000000001</v>
      </c>
      <c r="P174" s="108">
        <f t="shared" si="113"/>
        <v>2094.3972000000003</v>
      </c>
      <c r="Q174" s="162">
        <f t="shared" si="114"/>
        <v>4837.9971998484007</v>
      </c>
      <c r="R174" s="123"/>
      <c r="S174" s="138">
        <f t="shared" si="102"/>
        <v>55.773172323750003</v>
      </c>
      <c r="T174" s="139">
        <f t="shared" si="103"/>
        <v>6280.1707499988979</v>
      </c>
    </row>
    <row r="175" spans="1:20" s="7" customFormat="1" x14ac:dyDescent="0.25">
      <c r="A175" s="113" t="str">
        <f>IF(J175&lt;&gt;"",1+MAX($A$17:A174),"")</f>
        <v/>
      </c>
      <c r="B175" s="104"/>
      <c r="C175" s="104"/>
      <c r="D175" s="102"/>
      <c r="E175" s="125"/>
      <c r="F175" s="218" t="s">
        <v>248</v>
      </c>
      <c r="G175" s="110"/>
      <c r="H175" s="106"/>
      <c r="I175" s="107"/>
      <c r="J175" s="101"/>
      <c r="K175" s="159"/>
      <c r="L175" s="160"/>
      <c r="M175" s="161"/>
      <c r="N175" s="161"/>
      <c r="O175" s="108"/>
      <c r="P175" s="108"/>
      <c r="Q175" s="162"/>
      <c r="R175" s="123"/>
      <c r="S175" s="138"/>
      <c r="T175" s="139"/>
    </row>
    <row r="176" spans="1:20" s="7" customFormat="1" x14ac:dyDescent="0.25">
      <c r="A176" s="113" t="str">
        <f>IF(J176&lt;&gt;"",1+MAX($A$17:A175),"")</f>
        <v/>
      </c>
      <c r="B176" s="104"/>
      <c r="C176" s="104"/>
      <c r="D176" s="102"/>
      <c r="E176" s="125"/>
      <c r="F176" s="255" t="s">
        <v>791</v>
      </c>
      <c r="G176" s="103"/>
      <c r="H176" s="106"/>
      <c r="I176" s="107"/>
      <c r="J176" s="101"/>
      <c r="K176" s="159"/>
      <c r="L176" s="160"/>
      <c r="M176" s="161"/>
      <c r="N176" s="161"/>
      <c r="O176" s="108"/>
      <c r="P176" s="108"/>
      <c r="Q176" s="162"/>
      <c r="R176" s="123"/>
      <c r="S176" s="138"/>
      <c r="T176" s="139"/>
    </row>
    <row r="177" spans="1:20" s="7" customFormat="1" x14ac:dyDescent="0.25">
      <c r="A177" s="113">
        <f>IF(J177&lt;&gt;"",1+MAX($A$17:A176),"")</f>
        <v>110</v>
      </c>
      <c r="B177" s="104"/>
      <c r="C177" s="104"/>
      <c r="D177" s="102" t="s">
        <v>68</v>
      </c>
      <c r="E177" s="125" t="s">
        <v>150</v>
      </c>
      <c r="F177" s="218" t="s">
        <v>779</v>
      </c>
      <c r="G177" s="110">
        <v>14.32</v>
      </c>
      <c r="H177" s="51">
        <f>IF(VLOOKUP(J177,'HOURLY RATES'!B$116:C$124,2,0)=0,$J$3,VLOOKUP(J177,'HOURLY RATES'!B$116:C$124,2,0))</f>
        <v>0.05</v>
      </c>
      <c r="I177" s="52">
        <f t="shared" ref="I177:I185" si="115">(G177*(1+H177))</f>
        <v>15.036000000000001</v>
      </c>
      <c r="J177" s="101" t="s">
        <v>250</v>
      </c>
      <c r="K177" s="159">
        <v>0.17699999999999999</v>
      </c>
      <c r="L177" s="160">
        <f t="shared" ref="L177:L178" si="116">K177*I177</f>
        <v>2.6613720000000001</v>
      </c>
      <c r="M177" s="57">
        <f>IF(VLOOKUP(E177,'HOURLY RATES'!C$6:D$105,2,0)=0,$E$3,VLOOKUP(E177,'HOURLY RATES'!C$6:D$105,2,0))</f>
        <v>105.4782</v>
      </c>
      <c r="N177" s="161">
        <f t="shared" ref="N177:N178" si="117">M177*L177</f>
        <v>280.71672809040001</v>
      </c>
      <c r="O177" s="108">
        <v>10.1</v>
      </c>
      <c r="P177" s="108">
        <f t="shared" si="113"/>
        <v>151.86360000000002</v>
      </c>
      <c r="Q177" s="162">
        <f t="shared" si="114"/>
        <v>432.58032809040003</v>
      </c>
      <c r="R177" s="123"/>
      <c r="S177" s="138">
        <f t="shared" si="102"/>
        <v>37.186077696249995</v>
      </c>
      <c r="T177" s="139">
        <f t="shared" si="103"/>
        <v>559.12986424081498</v>
      </c>
    </row>
    <row r="178" spans="1:20" s="7" customFormat="1" x14ac:dyDescent="0.25">
      <c r="A178" s="113">
        <f>IF(J178&lt;&gt;"",1+MAX($A$17:A177),"")</f>
        <v>111</v>
      </c>
      <c r="B178" s="104"/>
      <c r="C178" s="104"/>
      <c r="D178" s="102" t="s">
        <v>68</v>
      </c>
      <c r="E178" s="125" t="s">
        <v>150</v>
      </c>
      <c r="F178" s="218" t="s">
        <v>780</v>
      </c>
      <c r="G178" s="110">
        <v>403.52</v>
      </c>
      <c r="H178" s="51">
        <f>IF(VLOOKUP(J178,'HOURLY RATES'!B$116:C$124,2,0)=0,$J$3,VLOOKUP(J178,'HOURLY RATES'!B$116:C$124,2,0))</f>
        <v>0.05</v>
      </c>
      <c r="I178" s="52">
        <f t="shared" si="115"/>
        <v>423.69600000000003</v>
      </c>
      <c r="J178" s="101" t="s">
        <v>250</v>
      </c>
      <c r="K178" s="159">
        <v>0.23100000000000001</v>
      </c>
      <c r="L178" s="160">
        <f t="shared" si="116"/>
        <v>97.873776000000007</v>
      </c>
      <c r="M178" s="57">
        <f>IF(VLOOKUP(E178,'HOURLY RATES'!C$6:D$105,2,0)=0,$E$3,VLOOKUP(E178,'HOURLY RATES'!C$6:D$105,2,0))</f>
        <v>105.4782</v>
      </c>
      <c r="N178" s="161">
        <f t="shared" si="117"/>
        <v>10323.5497196832</v>
      </c>
      <c r="O178" s="108">
        <v>18.600000000000001</v>
      </c>
      <c r="P178" s="108">
        <f t="shared" si="113"/>
        <v>7880.7456000000011</v>
      </c>
      <c r="Q178" s="162">
        <f t="shared" si="114"/>
        <v>18204.295319683202</v>
      </c>
      <c r="R178" s="123"/>
      <c r="S178" s="138">
        <f t="shared" si="102"/>
        <v>55.773172323749996</v>
      </c>
      <c r="T178" s="139">
        <f t="shared" si="103"/>
        <v>23630.87002088358</v>
      </c>
    </row>
    <row r="179" spans="1:20" s="7" customFormat="1" x14ac:dyDescent="0.25">
      <c r="A179" s="113">
        <f>IF(J179&lt;&gt;"",1+MAX($A$17:A178),"")</f>
        <v>112</v>
      </c>
      <c r="B179" s="104"/>
      <c r="C179" s="104"/>
      <c r="D179" s="102" t="s">
        <v>68</v>
      </c>
      <c r="E179" s="125" t="s">
        <v>150</v>
      </c>
      <c r="F179" s="218" t="s">
        <v>781</v>
      </c>
      <c r="G179" s="110">
        <v>975.67</v>
      </c>
      <c r="H179" s="51">
        <f>IF(VLOOKUP(J179,'HOURLY RATES'!B$116:C$124,2,0)=0,$J$3,VLOOKUP(J179,'HOURLY RATES'!B$116:C$124,2,0))</f>
        <v>0.05</v>
      </c>
      <c r="I179" s="52">
        <f t="shared" si="115"/>
        <v>1024.4535000000001</v>
      </c>
      <c r="J179" s="101" t="s">
        <v>250</v>
      </c>
      <c r="K179" s="159">
        <v>0.23599999999999999</v>
      </c>
      <c r="L179" s="160">
        <f t="shared" ref="L179:L188" si="118">K179*I179</f>
        <v>241.77102600000001</v>
      </c>
      <c r="M179" s="57">
        <f>IF(VLOOKUP(E179,'HOURLY RATES'!C$6:D$105,2,0)=0,$E$3,VLOOKUP(E179,'HOURLY RATES'!C$6:D$105,2,0))</f>
        <v>105.4782</v>
      </c>
      <c r="N179" s="161">
        <f t="shared" ref="N179:N188" si="119">M179*L179</f>
        <v>25501.572634633201</v>
      </c>
      <c r="O179" s="108">
        <v>33.1</v>
      </c>
      <c r="P179" s="108">
        <f t="shared" ref="P179:P188" si="120">O179*I179</f>
        <v>33909.410850000007</v>
      </c>
      <c r="Q179" s="162">
        <f t="shared" ref="Q179:Q188" si="121">P179+N179</f>
        <v>59410.983484633209</v>
      </c>
      <c r="R179" s="123"/>
      <c r="S179" s="138">
        <f t="shared" si="102"/>
        <v>75.822009305000009</v>
      </c>
      <c r="T179" s="139">
        <f t="shared" si="103"/>
        <v>77676.122809539826</v>
      </c>
    </row>
    <row r="180" spans="1:20" s="7" customFormat="1" x14ac:dyDescent="0.25">
      <c r="A180" s="113">
        <f>IF(J180&lt;&gt;"",1+MAX($A$17:A179),"")</f>
        <v>113</v>
      </c>
      <c r="B180" s="104"/>
      <c r="C180" s="104"/>
      <c r="D180" s="102" t="s">
        <v>68</v>
      </c>
      <c r="E180" s="125" t="s">
        <v>150</v>
      </c>
      <c r="F180" s="218" t="s">
        <v>782</v>
      </c>
      <c r="G180" s="110">
        <v>530.07000000000005</v>
      </c>
      <c r="H180" s="51">
        <f>IF(VLOOKUP(J180,'HOURLY RATES'!B$116:C$124,2,0)=0,$J$3,VLOOKUP(J180,'HOURLY RATES'!B$116:C$124,2,0))</f>
        <v>0.05</v>
      </c>
      <c r="I180" s="52">
        <f t="shared" si="115"/>
        <v>556.57350000000008</v>
      </c>
      <c r="J180" s="101" t="s">
        <v>250</v>
      </c>
      <c r="K180" s="159">
        <v>0.252</v>
      </c>
      <c r="L180" s="160">
        <f t="shared" si="118"/>
        <v>140.25652200000002</v>
      </c>
      <c r="M180" s="57">
        <f>IF(VLOOKUP(E180,'HOURLY RATES'!C$6:D$105,2,0)=0,$E$3,VLOOKUP(E180,'HOURLY RATES'!C$6:D$105,2,0))</f>
        <v>105.4782</v>
      </c>
      <c r="N180" s="161">
        <f t="shared" si="119"/>
        <v>14794.005478820402</v>
      </c>
      <c r="O180" s="108">
        <v>33.67</v>
      </c>
      <c r="P180" s="108">
        <f t="shared" si="120"/>
        <v>18739.829745000003</v>
      </c>
      <c r="Q180" s="162">
        <f t="shared" si="121"/>
        <v>33533.835223820402</v>
      </c>
      <c r="R180" s="123"/>
      <c r="S180" s="138">
        <f t="shared" si="102"/>
        <v>78.725039834</v>
      </c>
      <c r="T180" s="139">
        <f t="shared" si="103"/>
        <v>43816.270958048808</v>
      </c>
    </row>
    <row r="181" spans="1:20" s="7" customFormat="1" x14ac:dyDescent="0.25">
      <c r="A181" s="113">
        <f>IF(J181&lt;&gt;"",1+MAX($A$17:A180),"")</f>
        <v>114</v>
      </c>
      <c r="B181" s="104"/>
      <c r="C181" s="104"/>
      <c r="D181" s="102" t="s">
        <v>68</v>
      </c>
      <c r="E181" s="125" t="s">
        <v>150</v>
      </c>
      <c r="F181" s="218" t="s">
        <v>783</v>
      </c>
      <c r="G181" s="110">
        <v>6.33</v>
      </c>
      <c r="H181" s="51">
        <f>IF(VLOOKUP(J181,'HOURLY RATES'!B$116:C$124,2,0)=0,$J$3,VLOOKUP(J181,'HOURLY RATES'!B$116:C$124,2,0))</f>
        <v>0.05</v>
      </c>
      <c r="I181" s="52">
        <f t="shared" si="115"/>
        <v>6.6465000000000005</v>
      </c>
      <c r="J181" s="101" t="s">
        <v>250</v>
      </c>
      <c r="K181" s="159">
        <v>0.17699999999999999</v>
      </c>
      <c r="L181" s="160">
        <f t="shared" si="118"/>
        <v>1.1764304999999999</v>
      </c>
      <c r="M181" s="57">
        <f>IF(VLOOKUP(E181,'HOURLY RATES'!C$6:D$105,2,0)=0,$E$3,VLOOKUP(E181,'HOURLY RATES'!C$6:D$105,2,0))</f>
        <v>105.4782</v>
      </c>
      <c r="N181" s="161">
        <f t="shared" si="119"/>
        <v>124.0877715651</v>
      </c>
      <c r="O181" s="108">
        <v>10.1</v>
      </c>
      <c r="P181" s="108">
        <f t="shared" si="120"/>
        <v>67.129649999999998</v>
      </c>
      <c r="Q181" s="162">
        <f t="shared" si="121"/>
        <v>191.21742156509998</v>
      </c>
      <c r="R181" s="123"/>
      <c r="S181" s="138">
        <f t="shared" si="102"/>
        <v>37.186077696249995</v>
      </c>
      <c r="T181" s="139">
        <f t="shared" si="103"/>
        <v>247.15726540812562</v>
      </c>
    </row>
    <row r="182" spans="1:20" s="7" customFormat="1" x14ac:dyDescent="0.25">
      <c r="A182" s="113">
        <f>IF(J182&lt;&gt;"",1+MAX($A$17:A181),"")</f>
        <v>115</v>
      </c>
      <c r="B182" s="104"/>
      <c r="C182" s="104"/>
      <c r="D182" s="102" t="s">
        <v>68</v>
      </c>
      <c r="E182" s="125" t="s">
        <v>150</v>
      </c>
      <c r="F182" s="218" t="s">
        <v>784</v>
      </c>
      <c r="G182" s="110">
        <v>255.3</v>
      </c>
      <c r="H182" s="51">
        <f>IF(VLOOKUP(J182,'HOURLY RATES'!B$116:C$124,2,0)=0,$J$3,VLOOKUP(J182,'HOURLY RATES'!B$116:C$124,2,0))</f>
        <v>0.05</v>
      </c>
      <c r="I182" s="52">
        <f t="shared" si="115"/>
        <v>268.065</v>
      </c>
      <c r="J182" s="101" t="s">
        <v>250</v>
      </c>
      <c r="K182" s="159">
        <v>0.23100000000000001</v>
      </c>
      <c r="L182" s="160">
        <f t="shared" si="118"/>
        <v>61.923014999999999</v>
      </c>
      <c r="M182" s="57">
        <f>IF(VLOOKUP(E182,'HOURLY RATES'!C$6:D$105,2,0)=0,$E$3,VLOOKUP(E182,'HOURLY RATES'!C$6:D$105,2,0))</f>
        <v>105.4782</v>
      </c>
      <c r="N182" s="161">
        <f t="shared" si="119"/>
        <v>6531.5281607730003</v>
      </c>
      <c r="O182" s="108">
        <v>18.600000000000001</v>
      </c>
      <c r="P182" s="108">
        <f t="shared" si="120"/>
        <v>4986.009</v>
      </c>
      <c r="Q182" s="162">
        <f t="shared" si="121"/>
        <v>11517.537160773001</v>
      </c>
      <c r="R182" s="123"/>
      <c r="S182" s="138">
        <f t="shared" si="102"/>
        <v>55.773172323749996</v>
      </c>
      <c r="T182" s="139">
        <f t="shared" si="103"/>
        <v>14950.835438966044</v>
      </c>
    </row>
    <row r="183" spans="1:20" s="7" customFormat="1" x14ac:dyDescent="0.25">
      <c r="A183" s="113">
        <f>IF(J183&lt;&gt;"",1+MAX($A$17:A182),"")</f>
        <v>116</v>
      </c>
      <c r="B183" s="104"/>
      <c r="C183" s="104"/>
      <c r="D183" s="102" t="s">
        <v>68</v>
      </c>
      <c r="E183" s="125" t="s">
        <v>150</v>
      </c>
      <c r="F183" s="218" t="s">
        <v>785</v>
      </c>
      <c r="G183" s="110">
        <v>500.53</v>
      </c>
      <c r="H183" s="51">
        <f>IF(VLOOKUP(J183,'HOURLY RATES'!B$116:C$124,2,0)=0,$J$3,VLOOKUP(J183,'HOURLY RATES'!B$116:C$124,2,0))</f>
        <v>0.05</v>
      </c>
      <c r="I183" s="52">
        <f t="shared" si="115"/>
        <v>525.55650000000003</v>
      </c>
      <c r="J183" s="101" t="s">
        <v>250</v>
      </c>
      <c r="K183" s="159">
        <v>0.23599999999999999</v>
      </c>
      <c r="L183" s="160">
        <f t="shared" ref="L183:L184" si="122">K183*I183</f>
        <v>124.031334</v>
      </c>
      <c r="M183" s="57">
        <f>IF(VLOOKUP(E183,'HOURLY RATES'!C$6:D$105,2,0)=0,$E$3,VLOOKUP(E183,'HOURLY RATES'!C$6:D$105,2,0))</f>
        <v>105.4782</v>
      </c>
      <c r="N183" s="161">
        <f t="shared" ref="N183:N184" si="123">M183*L183</f>
        <v>13082.601853918801</v>
      </c>
      <c r="O183" s="108">
        <v>33.1</v>
      </c>
      <c r="P183" s="108">
        <f t="shared" si="120"/>
        <v>17395.920150000002</v>
      </c>
      <c r="Q183" s="162">
        <f t="shared" si="121"/>
        <v>30478.522003918803</v>
      </c>
      <c r="R183" s="123"/>
      <c r="S183" s="138">
        <f t="shared" si="102"/>
        <v>75.822009304999995</v>
      </c>
      <c r="T183" s="139">
        <f t="shared" si="103"/>
        <v>39848.749833303234</v>
      </c>
    </row>
    <row r="184" spans="1:20" s="7" customFormat="1" x14ac:dyDescent="0.25">
      <c r="A184" s="113">
        <f>IF(J184&lt;&gt;"",1+MAX($A$17:A183),"")</f>
        <v>117</v>
      </c>
      <c r="B184" s="104"/>
      <c r="C184" s="104"/>
      <c r="D184" s="102" t="s">
        <v>68</v>
      </c>
      <c r="E184" s="125" t="s">
        <v>150</v>
      </c>
      <c r="F184" s="218" t="s">
        <v>786</v>
      </c>
      <c r="G184" s="110">
        <v>282.10000000000002</v>
      </c>
      <c r="H184" s="51">
        <f>IF(VLOOKUP(J184,'HOURLY RATES'!B$116:C$124,2,0)=0,$J$3,VLOOKUP(J184,'HOURLY RATES'!B$116:C$124,2,0))</f>
        <v>0.05</v>
      </c>
      <c r="I184" s="52">
        <f t="shared" si="115"/>
        <v>296.20500000000004</v>
      </c>
      <c r="J184" s="101" t="s">
        <v>250</v>
      </c>
      <c r="K184" s="159">
        <v>0.252</v>
      </c>
      <c r="L184" s="160">
        <f t="shared" si="122"/>
        <v>74.643660000000011</v>
      </c>
      <c r="M184" s="57">
        <f>IF(VLOOKUP(E184,'HOURLY RATES'!C$6:D$105,2,0)=0,$E$3,VLOOKUP(E184,'HOURLY RATES'!C$6:D$105,2,0))</f>
        <v>105.4782</v>
      </c>
      <c r="N184" s="161">
        <f t="shared" si="123"/>
        <v>7873.278898212001</v>
      </c>
      <c r="O184" s="108">
        <v>33.67</v>
      </c>
      <c r="P184" s="108">
        <f t="shared" si="120"/>
        <v>9973.2223500000018</v>
      </c>
      <c r="Q184" s="162">
        <f t="shared" si="121"/>
        <v>17846.501248212004</v>
      </c>
      <c r="R184" s="123"/>
      <c r="S184" s="138">
        <f t="shared" si="102"/>
        <v>78.725039834</v>
      </c>
      <c r="T184" s="139">
        <f t="shared" si="103"/>
        <v>23318.750424029975</v>
      </c>
    </row>
    <row r="185" spans="1:20" s="7" customFormat="1" x14ac:dyDescent="0.25">
      <c r="A185" s="113">
        <f>IF(J185&lt;&gt;"",1+MAX($A$17:A184),"")</f>
        <v>118</v>
      </c>
      <c r="B185" s="104"/>
      <c r="C185" s="104"/>
      <c r="D185" s="102" t="s">
        <v>68</v>
      </c>
      <c r="E185" s="125" t="s">
        <v>150</v>
      </c>
      <c r="F185" s="218" t="s">
        <v>787</v>
      </c>
      <c r="G185" s="110">
        <v>301.02999999999997</v>
      </c>
      <c r="H185" s="51">
        <f>IF(VLOOKUP(J185,'HOURLY RATES'!B$116:C$124,2,0)=0,$J$3,VLOOKUP(J185,'HOURLY RATES'!B$116:C$124,2,0))</f>
        <v>0.05</v>
      </c>
      <c r="I185" s="52">
        <f t="shared" si="115"/>
        <v>316.08150000000001</v>
      </c>
      <c r="J185" s="101" t="s">
        <v>250</v>
      </c>
      <c r="K185" s="159">
        <v>0.30199999999999999</v>
      </c>
      <c r="L185" s="160">
        <f t="shared" si="118"/>
        <v>95.456613000000004</v>
      </c>
      <c r="M185" s="57">
        <f>IF(VLOOKUP(E185,'HOURLY RATES'!C$6:D$105,2,0)=0,$E$3,VLOOKUP(E185,'HOURLY RATES'!C$6:D$105,2,0))</f>
        <v>105.4782</v>
      </c>
      <c r="N185" s="161">
        <f t="shared" si="119"/>
        <v>10068.5917173366</v>
      </c>
      <c r="O185" s="108">
        <v>49.12</v>
      </c>
      <c r="P185" s="108">
        <f t="shared" si="120"/>
        <v>15525.923279999999</v>
      </c>
      <c r="Q185" s="162">
        <f t="shared" si="121"/>
        <v>25594.514997336599</v>
      </c>
      <c r="R185" s="123"/>
      <c r="S185" s="138">
        <f t="shared" si="102"/>
        <v>106.06572791150001</v>
      </c>
      <c r="T185" s="139">
        <f t="shared" si="103"/>
        <v>33525.414376858789</v>
      </c>
    </row>
    <row r="186" spans="1:20" s="7" customFormat="1" x14ac:dyDescent="0.25">
      <c r="A186" s="113" t="str">
        <f>IF(J186&lt;&gt;"",1+MAX($A$17:A185),"")</f>
        <v/>
      </c>
      <c r="B186" s="104"/>
      <c r="C186" s="104"/>
      <c r="D186" s="102"/>
      <c r="E186" s="125"/>
      <c r="F186" s="218" t="s">
        <v>248</v>
      </c>
      <c r="G186" s="110"/>
      <c r="H186" s="106"/>
      <c r="I186" s="107"/>
      <c r="J186" s="101"/>
      <c r="K186" s="159"/>
      <c r="L186" s="160"/>
      <c r="M186" s="161"/>
      <c r="N186" s="161"/>
      <c r="O186" s="108"/>
      <c r="P186" s="108"/>
      <c r="Q186" s="162"/>
      <c r="R186" s="123"/>
      <c r="S186" s="138"/>
      <c r="T186" s="139"/>
    </row>
    <row r="187" spans="1:20" s="7" customFormat="1" x14ac:dyDescent="0.25">
      <c r="A187" s="113" t="str">
        <f>IF(J187&lt;&gt;"",1+MAX($A$17:A186),"")</f>
        <v/>
      </c>
      <c r="B187" s="104"/>
      <c r="C187" s="104"/>
      <c r="D187" s="102"/>
      <c r="E187" s="125"/>
      <c r="F187" s="255" t="s">
        <v>792</v>
      </c>
      <c r="G187" s="103"/>
      <c r="H187" s="106"/>
      <c r="I187" s="107"/>
      <c r="J187" s="101"/>
      <c r="K187" s="159"/>
      <c r="L187" s="160"/>
      <c r="M187" s="161"/>
      <c r="N187" s="161"/>
      <c r="O187" s="108"/>
      <c r="P187" s="108"/>
      <c r="Q187" s="162"/>
      <c r="R187" s="123"/>
      <c r="S187" s="138"/>
      <c r="T187" s="139"/>
    </row>
    <row r="188" spans="1:20" s="7" customFormat="1" x14ac:dyDescent="0.25">
      <c r="A188" s="113">
        <f>IF(J188&lt;&gt;"",1+MAX($A$17:A187),"")</f>
        <v>119</v>
      </c>
      <c r="B188" s="104"/>
      <c r="C188" s="104"/>
      <c r="D188" s="102" t="s">
        <v>68</v>
      </c>
      <c r="E188" s="125" t="s">
        <v>150</v>
      </c>
      <c r="F188" s="218" t="s">
        <v>788</v>
      </c>
      <c r="G188" s="110">
        <v>451.83</v>
      </c>
      <c r="H188" s="51">
        <f>IF(VLOOKUP(J188,'HOURLY RATES'!B$116:C$124,2,0)=0,$J$3,VLOOKUP(J188,'HOURLY RATES'!B$116:C$124,2,0))</f>
        <v>0.05</v>
      </c>
      <c r="I188" s="52">
        <f t="shared" ref="I188:I191" si="124">(G188*(1+H188))</f>
        <v>474.42149999999998</v>
      </c>
      <c r="J188" s="101" t="s">
        <v>250</v>
      </c>
      <c r="K188" s="159">
        <v>0.13</v>
      </c>
      <c r="L188" s="160">
        <f t="shared" si="118"/>
        <v>61.674794999999996</v>
      </c>
      <c r="M188" s="57">
        <f>IF(VLOOKUP(E188,'HOURLY RATES'!C$6:D$105,2,0)=0,$E$3,VLOOKUP(E188,'HOURLY RATES'!C$6:D$105,2,0))</f>
        <v>105.4782</v>
      </c>
      <c r="N188" s="161">
        <f t="shared" si="119"/>
        <v>6505.3463619690001</v>
      </c>
      <c r="O188" s="108">
        <v>3.15</v>
      </c>
      <c r="P188" s="108">
        <f t="shared" si="120"/>
        <v>1494.427725</v>
      </c>
      <c r="Q188" s="162">
        <f t="shared" si="121"/>
        <v>7999.7740869690006</v>
      </c>
      <c r="R188" s="123"/>
      <c r="S188" s="138">
        <f t="shared" si="102"/>
        <v>21.607385467499999</v>
      </c>
      <c r="T188" s="139">
        <f t="shared" si="103"/>
        <v>10251.00822456955</v>
      </c>
    </row>
    <row r="189" spans="1:20" s="7" customFormat="1" x14ac:dyDescent="0.25">
      <c r="A189" s="113">
        <f>IF(J189&lt;&gt;"",1+MAX($A$17:A188),"")</f>
        <v>120</v>
      </c>
      <c r="B189" s="104"/>
      <c r="C189" s="104"/>
      <c r="D189" s="102" t="s">
        <v>68</v>
      </c>
      <c r="E189" s="125" t="s">
        <v>150</v>
      </c>
      <c r="F189" s="218" t="s">
        <v>789</v>
      </c>
      <c r="G189" s="110">
        <v>248.03</v>
      </c>
      <c r="H189" s="51">
        <f>IF(VLOOKUP(J189,'HOURLY RATES'!B$116:C$124,2,0)=0,$J$3,VLOOKUP(J189,'HOURLY RATES'!B$116:C$124,2,0))</f>
        <v>0.05</v>
      </c>
      <c r="I189" s="52">
        <f t="shared" si="124"/>
        <v>260.43150000000003</v>
      </c>
      <c r="J189" s="101" t="s">
        <v>250</v>
      </c>
      <c r="K189" s="159">
        <v>0.14599999999999999</v>
      </c>
      <c r="L189" s="160">
        <f t="shared" ref="L189:L191" si="125">K189*I189</f>
        <v>38.022998999999999</v>
      </c>
      <c r="M189" s="57">
        <f>IF(VLOOKUP(E189,'HOURLY RATES'!C$6:D$105,2,0)=0,$E$3,VLOOKUP(E189,'HOURLY RATES'!C$6:D$105,2,0))</f>
        <v>105.4782</v>
      </c>
      <c r="N189" s="161">
        <f t="shared" ref="N189:N191" si="126">M189*L189</f>
        <v>4010.5974931217997</v>
      </c>
      <c r="O189" s="108">
        <v>7.98</v>
      </c>
      <c r="P189" s="108">
        <f t="shared" ref="P189" si="127">O189*I189</f>
        <v>2078.2433700000001</v>
      </c>
      <c r="Q189" s="162">
        <f t="shared" ref="Q189" si="128">P189+N189</f>
        <v>6088.8408631217999</v>
      </c>
      <c r="R189" s="123"/>
      <c r="S189" s="138">
        <f t="shared" si="102"/>
        <v>30.204041038499991</v>
      </c>
      <c r="T189" s="139">
        <f t="shared" si="103"/>
        <v>7866.0837137181115</v>
      </c>
    </row>
    <row r="190" spans="1:20" s="7" customFormat="1" x14ac:dyDescent="0.25">
      <c r="A190" s="113">
        <f>IF(J190&lt;&gt;"",1+MAX($A$17:A189),"")</f>
        <v>121</v>
      </c>
      <c r="B190" s="104"/>
      <c r="C190" s="104"/>
      <c r="D190" s="102" t="s">
        <v>68</v>
      </c>
      <c r="E190" s="125" t="s">
        <v>150</v>
      </c>
      <c r="F190" s="218" t="s">
        <v>777</v>
      </c>
      <c r="G190" s="110">
        <v>22.35</v>
      </c>
      <c r="H190" s="51">
        <f>IF(VLOOKUP(J190,'HOURLY RATES'!B$116:C$124,2,0)=0,$J$3,VLOOKUP(J190,'HOURLY RATES'!B$116:C$124,2,0))</f>
        <v>0.05</v>
      </c>
      <c r="I190" s="52">
        <f t="shared" si="124"/>
        <v>23.467500000000001</v>
      </c>
      <c r="J190" s="101" t="s">
        <v>250</v>
      </c>
      <c r="K190" s="159">
        <v>0.17699999999999999</v>
      </c>
      <c r="L190" s="160">
        <f t="shared" si="125"/>
        <v>4.1537474999999997</v>
      </c>
      <c r="M190" s="57">
        <f>IF(VLOOKUP(E190,'HOURLY RATES'!C$6:D$105,2,0)=0,$E$3,VLOOKUP(E190,'HOURLY RATES'!C$6:D$105,2,0))</f>
        <v>105.4782</v>
      </c>
      <c r="N190" s="161">
        <f t="shared" si="126"/>
        <v>438.12980955449996</v>
      </c>
      <c r="O190" s="108">
        <v>10.1</v>
      </c>
      <c r="P190" s="108">
        <f>O190*I190</f>
        <v>237.02175</v>
      </c>
      <c r="Q190" s="162">
        <f>P190+N190</f>
        <v>675.15155955449995</v>
      </c>
      <c r="R190" s="123"/>
      <c r="S190" s="138">
        <f t="shared" si="102"/>
        <v>37.186077696249995</v>
      </c>
      <c r="T190" s="139">
        <f t="shared" si="103"/>
        <v>872.66427833674686</v>
      </c>
    </row>
    <row r="191" spans="1:20" s="7" customFormat="1" x14ac:dyDescent="0.25">
      <c r="A191" s="113">
        <f>IF(J191&lt;&gt;"",1+MAX($A$17:A190),"")</f>
        <v>122</v>
      </c>
      <c r="B191" s="104"/>
      <c r="C191" s="104"/>
      <c r="D191" s="102" t="s">
        <v>68</v>
      </c>
      <c r="E191" s="125" t="s">
        <v>150</v>
      </c>
      <c r="F191" s="218" t="s">
        <v>778</v>
      </c>
      <c r="G191" s="110">
        <v>33.11</v>
      </c>
      <c r="H191" s="51">
        <f>IF(VLOOKUP(J191,'HOURLY RATES'!B$116:C$124,2,0)=0,$J$3,VLOOKUP(J191,'HOURLY RATES'!B$116:C$124,2,0))</f>
        <v>0.05</v>
      </c>
      <c r="I191" s="52">
        <f t="shared" si="124"/>
        <v>34.765500000000003</v>
      </c>
      <c r="J191" s="101" t="s">
        <v>250</v>
      </c>
      <c r="K191" s="159">
        <v>0.23100000000000001</v>
      </c>
      <c r="L191" s="160">
        <f t="shared" si="125"/>
        <v>8.0308305000000004</v>
      </c>
      <c r="M191" s="57">
        <f>IF(VLOOKUP(E191,'HOURLY RATES'!C$6:D$105,2,0)=0,$E$3,VLOOKUP(E191,'HOURLY RATES'!C$6:D$105,2,0))</f>
        <v>105.4782</v>
      </c>
      <c r="N191" s="161">
        <f t="shared" si="126"/>
        <v>847.07754564510003</v>
      </c>
      <c r="O191" s="108">
        <v>18.600000000000001</v>
      </c>
      <c r="P191" s="108">
        <f>O191*I191</f>
        <v>646.63830000000007</v>
      </c>
      <c r="Q191" s="162">
        <f>P191+N191</f>
        <v>1493.7158456451002</v>
      </c>
      <c r="R191" s="123"/>
      <c r="S191" s="138">
        <f t="shared" si="102"/>
        <v>55.773172323749996</v>
      </c>
      <c r="T191" s="139">
        <f t="shared" si="103"/>
        <v>1938.9822224213306</v>
      </c>
    </row>
    <row r="192" spans="1:20" s="7" customFormat="1" x14ac:dyDescent="0.25">
      <c r="A192" s="113" t="str">
        <f>IF(J192&lt;&gt;"",1+MAX($A$17:A191),"")</f>
        <v/>
      </c>
      <c r="B192" s="104"/>
      <c r="C192" s="104"/>
      <c r="D192" s="102"/>
      <c r="E192" s="125"/>
      <c r="F192" s="218" t="s">
        <v>248</v>
      </c>
      <c r="G192" s="110"/>
      <c r="H192" s="106"/>
      <c r="I192" s="107"/>
      <c r="J192" s="101"/>
      <c r="K192" s="159"/>
      <c r="L192" s="160"/>
      <c r="M192" s="161"/>
      <c r="N192" s="161"/>
      <c r="O192" s="108"/>
      <c r="P192" s="108"/>
      <c r="Q192" s="162"/>
      <c r="R192" s="123"/>
      <c r="S192" s="138"/>
      <c r="T192" s="139"/>
    </row>
    <row r="193" spans="1:20" s="7" customFormat="1" x14ac:dyDescent="0.25">
      <c r="A193" s="113" t="str">
        <f>IF(J193&lt;&gt;"",1+MAX($A$17:A192),"")</f>
        <v/>
      </c>
      <c r="B193" s="104"/>
      <c r="C193" s="104"/>
      <c r="D193" s="102"/>
      <c r="E193" s="125"/>
      <c r="F193" s="255" t="s">
        <v>819</v>
      </c>
      <c r="G193" s="103"/>
      <c r="H193" s="106"/>
      <c r="I193" s="107"/>
      <c r="J193" s="101"/>
      <c r="K193" s="159"/>
      <c r="L193" s="160"/>
      <c r="M193" s="161"/>
      <c r="N193" s="161"/>
      <c r="O193" s="108"/>
      <c r="P193" s="108"/>
      <c r="Q193" s="162"/>
      <c r="R193" s="123"/>
      <c r="S193" s="138"/>
      <c r="T193" s="139"/>
    </row>
    <row r="194" spans="1:20" s="7" customFormat="1" x14ac:dyDescent="0.25">
      <c r="A194" s="113">
        <f>IF(J194&lt;&gt;"",1+MAX($A$17:A193),"")</f>
        <v>123</v>
      </c>
      <c r="B194" s="104"/>
      <c r="C194" s="104"/>
      <c r="D194" s="102" t="s">
        <v>68</v>
      </c>
      <c r="E194" s="125" t="s">
        <v>150</v>
      </c>
      <c r="F194" s="218" t="s">
        <v>793</v>
      </c>
      <c r="G194" s="110">
        <v>3</v>
      </c>
      <c r="H194" s="51">
        <f>IF(VLOOKUP(J194,'HOURLY RATES'!B$116:C$124,2,0)=0,$J$3,VLOOKUP(J194,'HOURLY RATES'!B$116:C$124,2,0))</f>
        <v>0</v>
      </c>
      <c r="I194" s="52">
        <f t="shared" ref="I194:I222" si="129">(G194*(1+H194))</f>
        <v>3</v>
      </c>
      <c r="J194" s="101" t="s">
        <v>251</v>
      </c>
      <c r="K194" s="159">
        <v>0.3735</v>
      </c>
      <c r="L194" s="160">
        <f t="shared" ref="L194:L211" si="130">K194*I194</f>
        <v>1.1205000000000001</v>
      </c>
      <c r="M194" s="57">
        <f>IF(VLOOKUP(E194,'HOURLY RATES'!C$6:D$105,2,0)=0,$E$3,VLOOKUP(E194,'HOURLY RATES'!C$6:D$105,2,0))</f>
        <v>105.4782</v>
      </c>
      <c r="N194" s="161">
        <f t="shared" ref="N194:N211" si="131">M194*L194</f>
        <v>118.18832310000001</v>
      </c>
      <c r="O194" s="108">
        <v>45</v>
      </c>
      <c r="P194" s="108">
        <f t="shared" ref="P194:P211" si="132">O194*I194</f>
        <v>135</v>
      </c>
      <c r="Q194" s="162">
        <f t="shared" ref="Q194:Q211" si="133">P194+N194</f>
        <v>253.18832309999999</v>
      </c>
      <c r="R194" s="123"/>
      <c r="S194" s="138">
        <f t="shared" si="102"/>
        <v>110.12773814437499</v>
      </c>
      <c r="T194" s="139">
        <f t="shared" si="103"/>
        <v>330.38321443312498</v>
      </c>
    </row>
    <row r="195" spans="1:20" s="7" customFormat="1" x14ac:dyDescent="0.25">
      <c r="A195" s="113">
        <f>IF(J195&lt;&gt;"",1+MAX($A$17:A194),"")</f>
        <v>124</v>
      </c>
      <c r="B195" s="104"/>
      <c r="C195" s="104"/>
      <c r="D195" s="102" t="s">
        <v>68</v>
      </c>
      <c r="E195" s="125" t="s">
        <v>150</v>
      </c>
      <c r="F195" s="218" t="s">
        <v>794</v>
      </c>
      <c r="G195" s="110">
        <v>3</v>
      </c>
      <c r="H195" s="51">
        <f>IF(VLOOKUP(J195,'HOURLY RATES'!B$116:C$124,2,0)=0,$J$3,VLOOKUP(J195,'HOURLY RATES'!B$116:C$124,2,0))</f>
        <v>0</v>
      </c>
      <c r="I195" s="52">
        <f t="shared" si="129"/>
        <v>3</v>
      </c>
      <c r="J195" s="101" t="s">
        <v>251</v>
      </c>
      <c r="K195" s="159">
        <v>0.3735</v>
      </c>
      <c r="L195" s="160">
        <f t="shared" si="130"/>
        <v>1.1205000000000001</v>
      </c>
      <c r="M195" s="57">
        <f>IF(VLOOKUP(E195,'HOURLY RATES'!C$6:D$105,2,0)=0,$E$3,VLOOKUP(E195,'HOURLY RATES'!C$6:D$105,2,0))</f>
        <v>105.4782</v>
      </c>
      <c r="N195" s="161">
        <f t="shared" si="131"/>
        <v>118.18832310000001</v>
      </c>
      <c r="O195" s="108">
        <v>45</v>
      </c>
      <c r="P195" s="108">
        <f t="shared" si="132"/>
        <v>135</v>
      </c>
      <c r="Q195" s="162">
        <f t="shared" si="133"/>
        <v>253.18832309999999</v>
      </c>
      <c r="R195" s="123"/>
      <c r="S195" s="138">
        <f t="shared" si="102"/>
        <v>110.12773814437499</v>
      </c>
      <c r="T195" s="139">
        <f t="shared" si="103"/>
        <v>330.38321443312498</v>
      </c>
    </row>
    <row r="196" spans="1:20" s="7" customFormat="1" x14ac:dyDescent="0.25">
      <c r="A196" s="113">
        <f>IF(J196&lt;&gt;"",1+MAX($A$17:A195),"")</f>
        <v>125</v>
      </c>
      <c r="B196" s="104"/>
      <c r="C196" s="104"/>
      <c r="D196" s="102" t="s">
        <v>68</v>
      </c>
      <c r="E196" s="125" t="s">
        <v>150</v>
      </c>
      <c r="F196" s="218" t="s">
        <v>795</v>
      </c>
      <c r="G196" s="110">
        <v>2</v>
      </c>
      <c r="H196" s="51">
        <f>IF(VLOOKUP(J196,'HOURLY RATES'!B$116:C$124,2,0)=0,$J$3,VLOOKUP(J196,'HOURLY RATES'!B$116:C$124,2,0))</f>
        <v>0</v>
      </c>
      <c r="I196" s="52">
        <f t="shared" si="129"/>
        <v>2</v>
      </c>
      <c r="J196" s="101" t="s">
        <v>251</v>
      </c>
      <c r="K196" s="159">
        <v>0.45650000000000002</v>
      </c>
      <c r="L196" s="160">
        <f t="shared" si="130"/>
        <v>0.91300000000000003</v>
      </c>
      <c r="M196" s="57">
        <f>IF(VLOOKUP(E196,'HOURLY RATES'!C$6:D$105,2,0)=0,$E$3,VLOOKUP(E196,'HOURLY RATES'!C$6:D$105,2,0))</f>
        <v>105.4782</v>
      </c>
      <c r="N196" s="161">
        <f t="shared" si="131"/>
        <v>96.301596600000011</v>
      </c>
      <c r="O196" s="108">
        <v>55</v>
      </c>
      <c r="P196" s="108">
        <f t="shared" si="132"/>
        <v>110</v>
      </c>
      <c r="Q196" s="162">
        <f t="shared" si="133"/>
        <v>206.30159660000001</v>
      </c>
      <c r="R196" s="123"/>
      <c r="S196" s="138">
        <f t="shared" si="102"/>
        <v>134.60056884312502</v>
      </c>
      <c r="T196" s="139">
        <f t="shared" si="103"/>
        <v>269.20113768625004</v>
      </c>
    </row>
    <row r="197" spans="1:20" s="7" customFormat="1" x14ac:dyDescent="0.25">
      <c r="A197" s="113">
        <f>IF(J197&lt;&gt;"",1+MAX($A$17:A196),"")</f>
        <v>126</v>
      </c>
      <c r="B197" s="104"/>
      <c r="C197" s="104"/>
      <c r="D197" s="102" t="s">
        <v>68</v>
      </c>
      <c r="E197" s="125" t="s">
        <v>150</v>
      </c>
      <c r="F197" s="218" t="s">
        <v>796</v>
      </c>
      <c r="G197" s="110">
        <v>2</v>
      </c>
      <c r="H197" s="51">
        <f>IF(VLOOKUP(J197,'HOURLY RATES'!B$116:C$124,2,0)=0,$J$3,VLOOKUP(J197,'HOURLY RATES'!B$116:C$124,2,0))</f>
        <v>0</v>
      </c>
      <c r="I197" s="52">
        <f t="shared" si="129"/>
        <v>2</v>
      </c>
      <c r="J197" s="101" t="s">
        <v>251</v>
      </c>
      <c r="K197" s="159">
        <v>0.16600000000000001</v>
      </c>
      <c r="L197" s="160">
        <f t="shared" si="130"/>
        <v>0.33200000000000002</v>
      </c>
      <c r="M197" s="57">
        <f>IF(VLOOKUP(E197,'HOURLY RATES'!C$6:D$105,2,0)=0,$E$3,VLOOKUP(E197,'HOURLY RATES'!C$6:D$105,2,0))</f>
        <v>105.4782</v>
      </c>
      <c r="N197" s="161">
        <f t="shared" si="131"/>
        <v>35.0187624</v>
      </c>
      <c r="O197" s="108">
        <v>20</v>
      </c>
      <c r="P197" s="108">
        <f t="shared" si="132"/>
        <v>40</v>
      </c>
      <c r="Q197" s="162">
        <f t="shared" si="133"/>
        <v>75.0187624</v>
      </c>
      <c r="R197" s="123"/>
      <c r="S197" s="138">
        <f t="shared" si="102"/>
        <v>48.945661397499997</v>
      </c>
      <c r="T197" s="139">
        <f t="shared" si="103"/>
        <v>97.891322794999994</v>
      </c>
    </row>
    <row r="198" spans="1:20" s="7" customFormat="1" x14ac:dyDescent="0.25">
      <c r="A198" s="113">
        <f>IF(J198&lt;&gt;"",1+MAX($A$17:A197),"")</f>
        <v>127</v>
      </c>
      <c r="B198" s="104"/>
      <c r="C198" s="104"/>
      <c r="D198" s="102" t="s">
        <v>68</v>
      </c>
      <c r="E198" s="125" t="s">
        <v>150</v>
      </c>
      <c r="F198" s="218" t="s">
        <v>797</v>
      </c>
      <c r="G198" s="110">
        <v>2</v>
      </c>
      <c r="H198" s="51">
        <f>IF(VLOOKUP(J198,'HOURLY RATES'!B$116:C$124,2,0)=0,$J$3,VLOOKUP(J198,'HOURLY RATES'!B$116:C$124,2,0))</f>
        <v>0</v>
      </c>
      <c r="I198" s="52">
        <f t="shared" si="129"/>
        <v>2</v>
      </c>
      <c r="J198" s="101" t="s">
        <v>251</v>
      </c>
      <c r="K198" s="159">
        <v>0.29049999999999998</v>
      </c>
      <c r="L198" s="160">
        <f t="shared" si="130"/>
        <v>0.58099999999999996</v>
      </c>
      <c r="M198" s="57">
        <f>IF(VLOOKUP(E198,'HOURLY RATES'!C$6:D$105,2,0)=0,$E$3,VLOOKUP(E198,'HOURLY RATES'!C$6:D$105,2,0))</f>
        <v>105.4782</v>
      </c>
      <c r="N198" s="161">
        <f t="shared" si="131"/>
        <v>61.282834199999996</v>
      </c>
      <c r="O198" s="108">
        <v>35</v>
      </c>
      <c r="P198" s="108">
        <f t="shared" si="132"/>
        <v>70</v>
      </c>
      <c r="Q198" s="162">
        <f t="shared" si="133"/>
        <v>131.2828342</v>
      </c>
      <c r="R198" s="123"/>
      <c r="S198" s="138">
        <f t="shared" si="102"/>
        <v>85.654907445624985</v>
      </c>
      <c r="T198" s="139">
        <f t="shared" si="103"/>
        <v>171.30981489124997</v>
      </c>
    </row>
    <row r="199" spans="1:20" s="7" customFormat="1" x14ac:dyDescent="0.25">
      <c r="A199" s="113">
        <f>IF(J199&lt;&gt;"",1+MAX($A$17:A198),"")</f>
        <v>128</v>
      </c>
      <c r="B199" s="104"/>
      <c r="C199" s="104"/>
      <c r="D199" s="102" t="s">
        <v>68</v>
      </c>
      <c r="E199" s="125" t="s">
        <v>150</v>
      </c>
      <c r="F199" s="218" t="s">
        <v>798</v>
      </c>
      <c r="G199" s="110">
        <v>4</v>
      </c>
      <c r="H199" s="51">
        <f>IF(VLOOKUP(J199,'HOURLY RATES'!B$116:C$124,2,0)=0,$J$3,VLOOKUP(J199,'HOURLY RATES'!B$116:C$124,2,0))</f>
        <v>0</v>
      </c>
      <c r="I199" s="52">
        <f t="shared" si="129"/>
        <v>4</v>
      </c>
      <c r="J199" s="101" t="s">
        <v>251</v>
      </c>
      <c r="K199" s="159">
        <v>0.3735</v>
      </c>
      <c r="L199" s="160">
        <f t="shared" si="130"/>
        <v>1.494</v>
      </c>
      <c r="M199" s="57">
        <f>IF(VLOOKUP(E199,'HOURLY RATES'!C$6:D$105,2,0)=0,$E$3,VLOOKUP(E199,'HOURLY RATES'!C$6:D$105,2,0))</f>
        <v>105.4782</v>
      </c>
      <c r="N199" s="161">
        <f t="shared" si="131"/>
        <v>157.58443080000001</v>
      </c>
      <c r="O199" s="108">
        <v>45</v>
      </c>
      <c r="P199" s="108">
        <f t="shared" si="132"/>
        <v>180</v>
      </c>
      <c r="Q199" s="162">
        <f t="shared" si="133"/>
        <v>337.58443080000001</v>
      </c>
      <c r="R199" s="123"/>
      <c r="S199" s="138">
        <f t="shared" si="102"/>
        <v>110.127738144375</v>
      </c>
      <c r="T199" s="139">
        <f t="shared" si="103"/>
        <v>440.51095257750001</v>
      </c>
    </row>
    <row r="200" spans="1:20" s="7" customFormat="1" x14ac:dyDescent="0.25">
      <c r="A200" s="113">
        <f>IF(J200&lt;&gt;"",1+MAX($A$17:A199),"")</f>
        <v>129</v>
      </c>
      <c r="B200" s="104"/>
      <c r="C200" s="104"/>
      <c r="D200" s="102" t="s">
        <v>68</v>
      </c>
      <c r="E200" s="125" t="s">
        <v>150</v>
      </c>
      <c r="F200" s="218" t="s">
        <v>799</v>
      </c>
      <c r="G200" s="110">
        <v>3</v>
      </c>
      <c r="H200" s="51">
        <f>IF(VLOOKUP(J200,'HOURLY RATES'!B$116:C$124,2,0)=0,$J$3,VLOOKUP(J200,'HOURLY RATES'!B$116:C$124,2,0))</f>
        <v>0</v>
      </c>
      <c r="I200" s="52">
        <f t="shared" si="129"/>
        <v>3</v>
      </c>
      <c r="J200" s="101" t="s">
        <v>251</v>
      </c>
      <c r="K200" s="159">
        <v>0.53949999999999998</v>
      </c>
      <c r="L200" s="160">
        <f t="shared" si="130"/>
        <v>1.6185</v>
      </c>
      <c r="M200" s="57">
        <f>IF(VLOOKUP(E200,'HOURLY RATES'!C$6:D$105,2,0)=0,$E$3,VLOOKUP(E200,'HOURLY RATES'!C$6:D$105,2,0))</f>
        <v>105.4782</v>
      </c>
      <c r="N200" s="161">
        <f t="shared" si="131"/>
        <v>170.71646670000001</v>
      </c>
      <c r="O200" s="108">
        <v>65</v>
      </c>
      <c r="P200" s="108">
        <f t="shared" si="132"/>
        <v>195</v>
      </c>
      <c r="Q200" s="162">
        <f t="shared" si="133"/>
        <v>365.71646670000001</v>
      </c>
      <c r="R200" s="123"/>
      <c r="S200" s="138">
        <f t="shared" si="102"/>
        <v>159.07339954187498</v>
      </c>
      <c r="T200" s="139">
        <f t="shared" si="103"/>
        <v>477.2201986256249</v>
      </c>
    </row>
    <row r="201" spans="1:20" s="7" customFormat="1" x14ac:dyDescent="0.25">
      <c r="A201" s="113">
        <f>IF(J201&lt;&gt;"",1+MAX($A$17:A200),"")</f>
        <v>130</v>
      </c>
      <c r="B201" s="104"/>
      <c r="C201" s="104"/>
      <c r="D201" s="102" t="s">
        <v>68</v>
      </c>
      <c r="E201" s="125" t="s">
        <v>150</v>
      </c>
      <c r="F201" s="218" t="s">
        <v>800</v>
      </c>
      <c r="G201" s="110">
        <v>4</v>
      </c>
      <c r="H201" s="51">
        <f>IF(VLOOKUP(J201,'HOURLY RATES'!B$116:C$124,2,0)=0,$J$3,VLOOKUP(J201,'HOURLY RATES'!B$116:C$124,2,0))</f>
        <v>0</v>
      </c>
      <c r="I201" s="52">
        <f t="shared" si="129"/>
        <v>4</v>
      </c>
      <c r="J201" s="101" t="s">
        <v>251</v>
      </c>
      <c r="K201" s="159">
        <v>0.20749999999999999</v>
      </c>
      <c r="L201" s="160">
        <f t="shared" si="130"/>
        <v>0.83</v>
      </c>
      <c r="M201" s="57">
        <f>IF(VLOOKUP(E201,'HOURLY RATES'!C$6:D$105,2,0)=0,$E$3,VLOOKUP(E201,'HOURLY RATES'!C$6:D$105,2,0))</f>
        <v>105.4782</v>
      </c>
      <c r="N201" s="161">
        <f t="shared" si="131"/>
        <v>87.546905999999993</v>
      </c>
      <c r="O201" s="108">
        <v>25</v>
      </c>
      <c r="P201" s="108">
        <f t="shared" si="132"/>
        <v>100</v>
      </c>
      <c r="Q201" s="162">
        <f t="shared" si="133"/>
        <v>187.54690599999998</v>
      </c>
      <c r="R201" s="123"/>
      <c r="S201" s="138">
        <f t="shared" si="102"/>
        <v>61.182076746874991</v>
      </c>
      <c r="T201" s="139">
        <f t="shared" si="103"/>
        <v>244.72830698749996</v>
      </c>
    </row>
    <row r="202" spans="1:20" s="7" customFormat="1" x14ac:dyDescent="0.25">
      <c r="A202" s="113">
        <f>IF(J202&lt;&gt;"",1+MAX($A$17:A201),"")</f>
        <v>131</v>
      </c>
      <c r="B202" s="104"/>
      <c r="C202" s="104"/>
      <c r="D202" s="102" t="s">
        <v>68</v>
      </c>
      <c r="E202" s="125" t="s">
        <v>150</v>
      </c>
      <c r="F202" s="218" t="s">
        <v>801</v>
      </c>
      <c r="G202" s="110">
        <v>2</v>
      </c>
      <c r="H202" s="51">
        <f>IF(VLOOKUP(J202,'HOURLY RATES'!B$116:C$124,2,0)=0,$J$3,VLOOKUP(J202,'HOURLY RATES'!B$116:C$124,2,0))</f>
        <v>0</v>
      </c>
      <c r="I202" s="52">
        <f t="shared" si="129"/>
        <v>2</v>
      </c>
      <c r="J202" s="101" t="s">
        <v>251</v>
      </c>
      <c r="K202" s="159">
        <v>0.16600000000000001</v>
      </c>
      <c r="L202" s="160">
        <f t="shared" si="130"/>
        <v>0.33200000000000002</v>
      </c>
      <c r="M202" s="57">
        <f>IF(VLOOKUP(E202,'HOURLY RATES'!C$6:D$105,2,0)=0,$E$3,VLOOKUP(E202,'HOURLY RATES'!C$6:D$105,2,0))</f>
        <v>105.4782</v>
      </c>
      <c r="N202" s="161">
        <f t="shared" si="131"/>
        <v>35.0187624</v>
      </c>
      <c r="O202" s="108">
        <v>20</v>
      </c>
      <c r="P202" s="108">
        <f t="shared" si="132"/>
        <v>40</v>
      </c>
      <c r="Q202" s="162">
        <f t="shared" si="133"/>
        <v>75.0187624</v>
      </c>
      <c r="R202" s="123"/>
      <c r="S202" s="138">
        <f t="shared" si="102"/>
        <v>48.945661397499997</v>
      </c>
      <c r="T202" s="139">
        <f t="shared" si="103"/>
        <v>97.891322794999994</v>
      </c>
    </row>
    <row r="203" spans="1:20" s="7" customFormat="1" x14ac:dyDescent="0.25">
      <c r="A203" s="113">
        <f>IF(J203&lt;&gt;"",1+MAX($A$17:A202),"")</f>
        <v>132</v>
      </c>
      <c r="B203" s="104"/>
      <c r="C203" s="104"/>
      <c r="D203" s="102" t="s">
        <v>68</v>
      </c>
      <c r="E203" s="125" t="s">
        <v>150</v>
      </c>
      <c r="F203" s="218" t="s">
        <v>802</v>
      </c>
      <c r="G203" s="110">
        <v>2</v>
      </c>
      <c r="H203" s="51">
        <f>IF(VLOOKUP(J203,'HOURLY RATES'!B$116:C$124,2,0)=0,$J$3,VLOOKUP(J203,'HOURLY RATES'!B$116:C$124,2,0))</f>
        <v>0</v>
      </c>
      <c r="I203" s="52">
        <f t="shared" si="129"/>
        <v>2</v>
      </c>
      <c r="J203" s="101" t="s">
        <v>251</v>
      </c>
      <c r="K203" s="159">
        <v>0.1245</v>
      </c>
      <c r="L203" s="160">
        <f t="shared" si="130"/>
        <v>0.249</v>
      </c>
      <c r="M203" s="57">
        <f>IF(VLOOKUP(E203,'HOURLY RATES'!C$6:D$105,2,0)=0,$E$3,VLOOKUP(E203,'HOURLY RATES'!C$6:D$105,2,0))</f>
        <v>105.4782</v>
      </c>
      <c r="N203" s="161">
        <f t="shared" si="131"/>
        <v>26.2640718</v>
      </c>
      <c r="O203" s="108">
        <v>15</v>
      </c>
      <c r="P203" s="108">
        <f t="shared" si="132"/>
        <v>30</v>
      </c>
      <c r="Q203" s="162">
        <f t="shared" si="133"/>
        <v>56.264071799999996</v>
      </c>
      <c r="R203" s="123"/>
      <c r="S203" s="138">
        <f t="shared" si="102"/>
        <v>36.709246048124996</v>
      </c>
      <c r="T203" s="139">
        <f t="shared" si="103"/>
        <v>73.418492096249992</v>
      </c>
    </row>
    <row r="204" spans="1:20" s="7" customFormat="1" x14ac:dyDescent="0.25">
      <c r="A204" s="113">
        <f>IF(J204&lt;&gt;"",1+MAX($A$17:A203),"")</f>
        <v>133</v>
      </c>
      <c r="B204" s="104"/>
      <c r="C204" s="104"/>
      <c r="D204" s="102" t="s">
        <v>68</v>
      </c>
      <c r="E204" s="125" t="s">
        <v>150</v>
      </c>
      <c r="F204" s="218" t="s">
        <v>803</v>
      </c>
      <c r="G204" s="110">
        <v>2</v>
      </c>
      <c r="H204" s="51">
        <f>IF(VLOOKUP(J204,'HOURLY RATES'!B$116:C$124,2,0)=0,$J$3,VLOOKUP(J204,'HOURLY RATES'!B$116:C$124,2,0))</f>
        <v>0</v>
      </c>
      <c r="I204" s="52">
        <f t="shared" si="129"/>
        <v>2</v>
      </c>
      <c r="J204" s="101" t="s">
        <v>251</v>
      </c>
      <c r="K204" s="159">
        <v>0.16600000000000001</v>
      </c>
      <c r="L204" s="160">
        <f t="shared" si="130"/>
        <v>0.33200000000000002</v>
      </c>
      <c r="M204" s="57">
        <f>IF(VLOOKUP(E204,'HOURLY RATES'!C$6:D$105,2,0)=0,$E$3,VLOOKUP(E204,'HOURLY RATES'!C$6:D$105,2,0))</f>
        <v>105.4782</v>
      </c>
      <c r="N204" s="161">
        <f t="shared" si="131"/>
        <v>35.0187624</v>
      </c>
      <c r="O204" s="108">
        <v>20</v>
      </c>
      <c r="P204" s="108">
        <f t="shared" si="132"/>
        <v>40</v>
      </c>
      <c r="Q204" s="162">
        <f t="shared" si="133"/>
        <v>75.0187624</v>
      </c>
      <c r="R204" s="123"/>
      <c r="S204" s="138">
        <f t="shared" si="102"/>
        <v>48.945661397499997</v>
      </c>
      <c r="T204" s="139">
        <f t="shared" si="103"/>
        <v>97.891322794999994</v>
      </c>
    </row>
    <row r="205" spans="1:20" s="7" customFormat="1" x14ac:dyDescent="0.25">
      <c r="A205" s="113">
        <f>IF(J205&lt;&gt;"",1+MAX($A$17:A204),"")</f>
        <v>134</v>
      </c>
      <c r="B205" s="104"/>
      <c r="C205" s="104"/>
      <c r="D205" s="102" t="s">
        <v>68</v>
      </c>
      <c r="E205" s="125" t="s">
        <v>150</v>
      </c>
      <c r="F205" s="218" t="s">
        <v>804</v>
      </c>
      <c r="G205" s="110">
        <v>1</v>
      </c>
      <c r="H205" s="51">
        <f>IF(VLOOKUP(J205,'HOURLY RATES'!B$116:C$124,2,0)=0,$J$3,VLOOKUP(J205,'HOURLY RATES'!B$116:C$124,2,0))</f>
        <v>0</v>
      </c>
      <c r="I205" s="52">
        <f t="shared" si="129"/>
        <v>1</v>
      </c>
      <c r="J205" s="101" t="s">
        <v>251</v>
      </c>
      <c r="K205" s="159">
        <v>0.249</v>
      </c>
      <c r="L205" s="160">
        <f t="shared" si="130"/>
        <v>0.249</v>
      </c>
      <c r="M205" s="57">
        <f>IF(VLOOKUP(E205,'HOURLY RATES'!C$6:D$105,2,0)=0,$E$3,VLOOKUP(E205,'HOURLY RATES'!C$6:D$105,2,0))</f>
        <v>105.4782</v>
      </c>
      <c r="N205" s="161">
        <f t="shared" si="131"/>
        <v>26.2640718</v>
      </c>
      <c r="O205" s="108">
        <v>30</v>
      </c>
      <c r="P205" s="108">
        <f t="shared" si="132"/>
        <v>30</v>
      </c>
      <c r="Q205" s="162">
        <f t="shared" si="133"/>
        <v>56.264071799999996</v>
      </c>
      <c r="R205" s="123"/>
      <c r="S205" s="138">
        <f t="shared" si="102"/>
        <v>73.418492096249992</v>
      </c>
      <c r="T205" s="139">
        <f t="shared" si="103"/>
        <v>73.418492096249992</v>
      </c>
    </row>
    <row r="206" spans="1:20" s="7" customFormat="1" x14ac:dyDescent="0.25">
      <c r="A206" s="113">
        <f>IF(J206&lt;&gt;"",1+MAX($A$17:A205),"")</f>
        <v>135</v>
      </c>
      <c r="B206" s="104"/>
      <c r="C206" s="104"/>
      <c r="D206" s="102" t="s">
        <v>68</v>
      </c>
      <c r="E206" s="125" t="s">
        <v>150</v>
      </c>
      <c r="F206" s="218" t="s">
        <v>805</v>
      </c>
      <c r="G206" s="110">
        <v>1</v>
      </c>
      <c r="H206" s="51">
        <f>IF(VLOOKUP(J206,'HOURLY RATES'!B$116:C$124,2,0)=0,$J$3,VLOOKUP(J206,'HOURLY RATES'!B$116:C$124,2,0))</f>
        <v>0</v>
      </c>
      <c r="I206" s="52">
        <f t="shared" si="129"/>
        <v>1</v>
      </c>
      <c r="J206" s="101" t="s">
        <v>251</v>
      </c>
      <c r="K206" s="159">
        <v>0.29049999999999998</v>
      </c>
      <c r="L206" s="160">
        <f t="shared" si="130"/>
        <v>0.29049999999999998</v>
      </c>
      <c r="M206" s="57">
        <f>IF(VLOOKUP(E206,'HOURLY RATES'!C$6:D$105,2,0)=0,$E$3,VLOOKUP(E206,'HOURLY RATES'!C$6:D$105,2,0))</f>
        <v>105.4782</v>
      </c>
      <c r="N206" s="161">
        <f t="shared" si="131"/>
        <v>30.641417099999998</v>
      </c>
      <c r="O206" s="108">
        <v>35</v>
      </c>
      <c r="P206" s="108">
        <f t="shared" si="132"/>
        <v>35</v>
      </c>
      <c r="Q206" s="162">
        <f t="shared" si="133"/>
        <v>65.641417099999998</v>
      </c>
      <c r="R206" s="123"/>
      <c r="S206" s="138">
        <f t="shared" si="102"/>
        <v>85.654907445624985</v>
      </c>
      <c r="T206" s="139">
        <f t="shared" si="103"/>
        <v>85.654907445624985</v>
      </c>
    </row>
    <row r="207" spans="1:20" s="7" customFormat="1" x14ac:dyDescent="0.25">
      <c r="A207" s="113">
        <f>IF(J207&lt;&gt;"",1+MAX($A$17:A206),"")</f>
        <v>136</v>
      </c>
      <c r="B207" s="104"/>
      <c r="C207" s="104"/>
      <c r="D207" s="102" t="s">
        <v>68</v>
      </c>
      <c r="E207" s="125" t="s">
        <v>150</v>
      </c>
      <c r="F207" s="218" t="s">
        <v>806</v>
      </c>
      <c r="G207" s="110">
        <v>1</v>
      </c>
      <c r="H207" s="51">
        <f>IF(VLOOKUP(J207,'HOURLY RATES'!B$116:C$124,2,0)=0,$J$3,VLOOKUP(J207,'HOURLY RATES'!B$116:C$124,2,0))</f>
        <v>0</v>
      </c>
      <c r="I207" s="52">
        <f t="shared" si="129"/>
        <v>1</v>
      </c>
      <c r="J207" s="101" t="s">
        <v>251</v>
      </c>
      <c r="K207" s="159">
        <v>0.41499999999999998</v>
      </c>
      <c r="L207" s="160">
        <f t="shared" si="130"/>
        <v>0.41499999999999998</v>
      </c>
      <c r="M207" s="57">
        <f>IF(VLOOKUP(E207,'HOURLY RATES'!C$6:D$105,2,0)=0,$E$3,VLOOKUP(E207,'HOURLY RATES'!C$6:D$105,2,0))</f>
        <v>105.4782</v>
      </c>
      <c r="N207" s="161">
        <f t="shared" si="131"/>
        <v>43.773452999999996</v>
      </c>
      <c r="O207" s="108">
        <v>50</v>
      </c>
      <c r="P207" s="108">
        <f t="shared" si="132"/>
        <v>50</v>
      </c>
      <c r="Q207" s="162">
        <f t="shared" si="133"/>
        <v>93.773452999999989</v>
      </c>
      <c r="R207" s="123"/>
      <c r="S207" s="138">
        <f t="shared" si="102"/>
        <v>122.36415349374998</v>
      </c>
      <c r="T207" s="139">
        <f t="shared" si="103"/>
        <v>122.36415349374998</v>
      </c>
    </row>
    <row r="208" spans="1:20" s="7" customFormat="1" x14ac:dyDescent="0.25">
      <c r="A208" s="113">
        <f>IF(J208&lt;&gt;"",1+MAX($A$17:A207),"")</f>
        <v>137</v>
      </c>
      <c r="B208" s="104"/>
      <c r="C208" s="104"/>
      <c r="D208" s="102" t="s">
        <v>68</v>
      </c>
      <c r="E208" s="125" t="s">
        <v>150</v>
      </c>
      <c r="F208" s="218" t="s">
        <v>807</v>
      </c>
      <c r="G208" s="110">
        <v>8</v>
      </c>
      <c r="H208" s="51">
        <f>IF(VLOOKUP(J208,'HOURLY RATES'!B$116:C$124,2,0)=0,$J$3,VLOOKUP(J208,'HOURLY RATES'!B$116:C$124,2,0))</f>
        <v>0</v>
      </c>
      <c r="I208" s="52">
        <f t="shared" si="129"/>
        <v>8</v>
      </c>
      <c r="J208" s="101" t="s">
        <v>251</v>
      </c>
      <c r="K208" s="159">
        <v>0.33200000000000002</v>
      </c>
      <c r="L208" s="160">
        <f t="shared" si="130"/>
        <v>2.6560000000000001</v>
      </c>
      <c r="M208" s="57">
        <f>IF(VLOOKUP(E208,'HOURLY RATES'!C$6:D$105,2,0)=0,$E$3,VLOOKUP(E208,'HOURLY RATES'!C$6:D$105,2,0))</f>
        <v>105.4782</v>
      </c>
      <c r="N208" s="161">
        <f t="shared" si="131"/>
        <v>280.1500992</v>
      </c>
      <c r="O208" s="108">
        <v>40</v>
      </c>
      <c r="P208" s="108">
        <f t="shared" si="132"/>
        <v>320</v>
      </c>
      <c r="Q208" s="162">
        <f t="shared" si="133"/>
        <v>600.1500992</v>
      </c>
      <c r="R208" s="123"/>
      <c r="S208" s="138">
        <f t="shared" si="102"/>
        <v>97.891322794999994</v>
      </c>
      <c r="T208" s="139">
        <f t="shared" si="103"/>
        <v>783.13058235999995</v>
      </c>
    </row>
    <row r="209" spans="1:20" s="7" customFormat="1" x14ac:dyDescent="0.25">
      <c r="A209" s="113">
        <f>IF(J209&lt;&gt;"",1+MAX($A$17:A208),"")</f>
        <v>138</v>
      </c>
      <c r="B209" s="104"/>
      <c r="C209" s="104"/>
      <c r="D209" s="102" t="s">
        <v>68</v>
      </c>
      <c r="E209" s="125" t="s">
        <v>150</v>
      </c>
      <c r="F209" s="218" t="s">
        <v>808</v>
      </c>
      <c r="G209" s="110">
        <v>17</v>
      </c>
      <c r="H209" s="51">
        <f>IF(VLOOKUP(J209,'HOURLY RATES'!B$116:C$124,2,0)=0,$J$3,VLOOKUP(J209,'HOURLY RATES'!B$116:C$124,2,0))</f>
        <v>0</v>
      </c>
      <c r="I209" s="52">
        <f t="shared" si="129"/>
        <v>17</v>
      </c>
      <c r="J209" s="101" t="s">
        <v>251</v>
      </c>
      <c r="K209" s="159">
        <v>0.33200000000000002</v>
      </c>
      <c r="L209" s="160">
        <f t="shared" si="130"/>
        <v>5.6440000000000001</v>
      </c>
      <c r="M209" s="57">
        <f>IF(VLOOKUP(E209,'HOURLY RATES'!C$6:D$105,2,0)=0,$E$3,VLOOKUP(E209,'HOURLY RATES'!C$6:D$105,2,0))</f>
        <v>105.4782</v>
      </c>
      <c r="N209" s="161">
        <f t="shared" si="131"/>
        <v>595.31896080000001</v>
      </c>
      <c r="O209" s="108">
        <v>40</v>
      </c>
      <c r="P209" s="108">
        <f t="shared" si="132"/>
        <v>680</v>
      </c>
      <c r="Q209" s="162">
        <f t="shared" si="133"/>
        <v>1275.3189608</v>
      </c>
      <c r="R209" s="123"/>
      <c r="S209" s="138">
        <f t="shared" si="102"/>
        <v>97.891322795000008</v>
      </c>
      <c r="T209" s="139">
        <f t="shared" si="103"/>
        <v>1664.1524875150001</v>
      </c>
    </row>
    <row r="210" spans="1:20" s="7" customFormat="1" x14ac:dyDescent="0.25">
      <c r="A210" s="113">
        <f>IF(J210&lt;&gt;"",1+MAX($A$17:A209),"")</f>
        <v>139</v>
      </c>
      <c r="B210" s="104"/>
      <c r="C210" s="104"/>
      <c r="D210" s="102" t="s">
        <v>68</v>
      </c>
      <c r="E210" s="125" t="s">
        <v>150</v>
      </c>
      <c r="F210" s="218" t="s">
        <v>809</v>
      </c>
      <c r="G210" s="110">
        <v>2</v>
      </c>
      <c r="H210" s="51">
        <f>IF(VLOOKUP(J210,'HOURLY RATES'!B$116:C$124,2,0)=0,$J$3,VLOOKUP(J210,'HOURLY RATES'!B$116:C$124,2,0))</f>
        <v>0</v>
      </c>
      <c r="I210" s="52">
        <f t="shared" si="129"/>
        <v>2</v>
      </c>
      <c r="J210" s="101" t="s">
        <v>251</v>
      </c>
      <c r="K210" s="159">
        <v>0.3735</v>
      </c>
      <c r="L210" s="160">
        <f t="shared" si="130"/>
        <v>0.747</v>
      </c>
      <c r="M210" s="57">
        <f>IF(VLOOKUP(E210,'HOURLY RATES'!C$6:D$105,2,0)=0,$E$3,VLOOKUP(E210,'HOURLY RATES'!C$6:D$105,2,0))</f>
        <v>105.4782</v>
      </c>
      <c r="N210" s="161">
        <f t="shared" si="131"/>
        <v>78.792215400000003</v>
      </c>
      <c r="O210" s="108">
        <v>45</v>
      </c>
      <c r="P210" s="108">
        <f t="shared" si="132"/>
        <v>90</v>
      </c>
      <c r="Q210" s="162">
        <f t="shared" si="133"/>
        <v>168.7922154</v>
      </c>
      <c r="R210" s="123"/>
      <c r="S210" s="138">
        <f t="shared" si="102"/>
        <v>110.127738144375</v>
      </c>
      <c r="T210" s="139">
        <f t="shared" si="103"/>
        <v>220.25547628875</v>
      </c>
    </row>
    <row r="211" spans="1:20" s="7" customFormat="1" x14ac:dyDescent="0.25">
      <c r="A211" s="113">
        <f>IF(J211&lt;&gt;"",1+MAX($A$17:A210),"")</f>
        <v>140</v>
      </c>
      <c r="B211" s="104"/>
      <c r="C211" s="104"/>
      <c r="D211" s="102" t="s">
        <v>68</v>
      </c>
      <c r="E211" s="125" t="s">
        <v>150</v>
      </c>
      <c r="F211" s="218" t="s">
        <v>810</v>
      </c>
      <c r="G211" s="110">
        <v>1</v>
      </c>
      <c r="H211" s="51">
        <f>IF(VLOOKUP(J211,'HOURLY RATES'!B$116:C$124,2,0)=0,$J$3,VLOOKUP(J211,'HOURLY RATES'!B$116:C$124,2,0))</f>
        <v>0</v>
      </c>
      <c r="I211" s="52">
        <f t="shared" si="129"/>
        <v>1</v>
      </c>
      <c r="J211" s="101" t="s">
        <v>251</v>
      </c>
      <c r="K211" s="159">
        <v>0.41499999999999998</v>
      </c>
      <c r="L211" s="160">
        <f t="shared" si="130"/>
        <v>0.41499999999999998</v>
      </c>
      <c r="M211" s="57">
        <f>IF(VLOOKUP(E211,'HOURLY RATES'!C$6:D$105,2,0)=0,$E$3,VLOOKUP(E211,'HOURLY RATES'!C$6:D$105,2,0))</f>
        <v>105.4782</v>
      </c>
      <c r="N211" s="161">
        <f t="shared" si="131"/>
        <v>43.773452999999996</v>
      </c>
      <c r="O211" s="108">
        <v>50</v>
      </c>
      <c r="P211" s="108">
        <f t="shared" si="132"/>
        <v>50</v>
      </c>
      <c r="Q211" s="162">
        <f t="shared" si="133"/>
        <v>93.773452999999989</v>
      </c>
      <c r="R211" s="123"/>
      <c r="S211" s="138">
        <f t="shared" si="102"/>
        <v>122.36415349374998</v>
      </c>
      <c r="T211" s="139">
        <f t="shared" si="103"/>
        <v>122.36415349374998</v>
      </c>
    </row>
    <row r="212" spans="1:20" s="7" customFormat="1" x14ac:dyDescent="0.25">
      <c r="A212" s="113">
        <f>IF(J212&lt;&gt;"",1+MAX($A$17:A211),"")</f>
        <v>141</v>
      </c>
      <c r="B212" s="104"/>
      <c r="C212" s="104"/>
      <c r="D212" s="102" t="s">
        <v>68</v>
      </c>
      <c r="E212" s="125" t="s">
        <v>150</v>
      </c>
      <c r="F212" s="218" t="s">
        <v>811</v>
      </c>
      <c r="G212" s="110">
        <v>3</v>
      </c>
      <c r="H212" s="51">
        <f>IF(VLOOKUP(J212,'HOURLY RATES'!B$116:C$124,2,0)=0,$J$3,VLOOKUP(J212,'HOURLY RATES'!B$116:C$124,2,0))</f>
        <v>0</v>
      </c>
      <c r="I212" s="52">
        <f t="shared" si="129"/>
        <v>3</v>
      </c>
      <c r="J212" s="101" t="s">
        <v>251</v>
      </c>
      <c r="K212" s="159">
        <v>0.41499999999999998</v>
      </c>
      <c r="L212" s="160">
        <f t="shared" ref="L212:L222" si="134">K212*I212</f>
        <v>1.2449999999999999</v>
      </c>
      <c r="M212" s="57">
        <f>IF(VLOOKUP(E212,'HOURLY RATES'!C$6:D$105,2,0)=0,$E$3,VLOOKUP(E212,'HOURLY RATES'!C$6:D$105,2,0))</f>
        <v>105.4782</v>
      </c>
      <c r="N212" s="161">
        <f t="shared" ref="N212:N222" si="135">M212*L212</f>
        <v>131.320359</v>
      </c>
      <c r="O212" s="108">
        <v>50</v>
      </c>
      <c r="P212" s="108">
        <f t="shared" ref="P212:P222" si="136">O212*I212</f>
        <v>150</v>
      </c>
      <c r="Q212" s="162">
        <f t="shared" ref="Q212:Q222" si="137">P212+N212</f>
        <v>281.320359</v>
      </c>
      <c r="R212" s="123"/>
      <c r="S212" s="138">
        <f t="shared" si="102"/>
        <v>122.36415349375</v>
      </c>
      <c r="T212" s="139">
        <f t="shared" si="103"/>
        <v>367.09246048124999</v>
      </c>
    </row>
    <row r="213" spans="1:20" s="7" customFormat="1" x14ac:dyDescent="0.25">
      <c r="A213" s="113">
        <f>IF(J213&lt;&gt;"",1+MAX($A$17:A212),"")</f>
        <v>142</v>
      </c>
      <c r="B213" s="104"/>
      <c r="C213" s="104"/>
      <c r="D213" s="102" t="s">
        <v>68</v>
      </c>
      <c r="E213" s="125" t="s">
        <v>150</v>
      </c>
      <c r="F213" s="218" t="s">
        <v>812</v>
      </c>
      <c r="G213" s="110">
        <v>13</v>
      </c>
      <c r="H213" s="51">
        <f>IF(VLOOKUP(J213,'HOURLY RATES'!B$116:C$124,2,0)=0,$J$3,VLOOKUP(J213,'HOURLY RATES'!B$116:C$124,2,0))</f>
        <v>0</v>
      </c>
      <c r="I213" s="52">
        <f t="shared" si="129"/>
        <v>13</v>
      </c>
      <c r="J213" s="101" t="s">
        <v>251</v>
      </c>
      <c r="K213" s="159">
        <v>0.62250000000000005</v>
      </c>
      <c r="L213" s="160">
        <f t="shared" si="134"/>
        <v>8.0925000000000011</v>
      </c>
      <c r="M213" s="57">
        <f>IF(VLOOKUP(E213,'HOURLY RATES'!C$6:D$105,2,0)=0,$E$3,VLOOKUP(E213,'HOURLY RATES'!C$6:D$105,2,0))</f>
        <v>105.4782</v>
      </c>
      <c r="N213" s="161">
        <f t="shared" si="135"/>
        <v>853.58233350000012</v>
      </c>
      <c r="O213" s="108">
        <v>75</v>
      </c>
      <c r="P213" s="108">
        <f t="shared" si="136"/>
        <v>975</v>
      </c>
      <c r="Q213" s="162">
        <f t="shared" si="137"/>
        <v>1828.5823335</v>
      </c>
      <c r="R213" s="123"/>
      <c r="S213" s="138">
        <f t="shared" si="102"/>
        <v>183.54623024062496</v>
      </c>
      <c r="T213" s="139">
        <f t="shared" si="103"/>
        <v>2386.1009931281246</v>
      </c>
    </row>
    <row r="214" spans="1:20" s="7" customFormat="1" x14ac:dyDescent="0.25">
      <c r="A214" s="113">
        <f>IF(J214&lt;&gt;"",1+MAX($A$17:A213),"")</f>
        <v>143</v>
      </c>
      <c r="B214" s="104"/>
      <c r="C214" s="104"/>
      <c r="D214" s="102" t="s">
        <v>68</v>
      </c>
      <c r="E214" s="125" t="s">
        <v>150</v>
      </c>
      <c r="F214" s="218" t="s">
        <v>813</v>
      </c>
      <c r="G214" s="110">
        <v>6</v>
      </c>
      <c r="H214" s="51">
        <f>IF(VLOOKUP(J214,'HOURLY RATES'!B$116:C$124,2,0)=0,$J$3,VLOOKUP(J214,'HOURLY RATES'!B$116:C$124,2,0))</f>
        <v>0</v>
      </c>
      <c r="I214" s="52">
        <f t="shared" si="129"/>
        <v>6</v>
      </c>
      <c r="J214" s="101" t="s">
        <v>251</v>
      </c>
      <c r="K214" s="159">
        <v>0.91300000000000003</v>
      </c>
      <c r="L214" s="160">
        <f t="shared" si="134"/>
        <v>5.4779999999999998</v>
      </c>
      <c r="M214" s="57">
        <f>IF(VLOOKUP(E214,'HOURLY RATES'!C$6:D$105,2,0)=0,$E$3,VLOOKUP(E214,'HOURLY RATES'!C$6:D$105,2,0))</f>
        <v>105.4782</v>
      </c>
      <c r="N214" s="161">
        <f t="shared" si="135"/>
        <v>577.80957960000001</v>
      </c>
      <c r="O214" s="108">
        <v>110</v>
      </c>
      <c r="P214" s="108">
        <f t="shared" si="136"/>
        <v>660</v>
      </c>
      <c r="Q214" s="162">
        <f t="shared" si="137"/>
        <v>1237.8095796</v>
      </c>
      <c r="R214" s="123"/>
      <c r="S214" s="138">
        <f t="shared" si="102"/>
        <v>269.20113768624998</v>
      </c>
      <c r="T214" s="139">
        <f t="shared" si="103"/>
        <v>1615.2068261175</v>
      </c>
    </row>
    <row r="215" spans="1:20" s="7" customFormat="1" x14ac:dyDescent="0.25">
      <c r="A215" s="113">
        <f>IF(J215&lt;&gt;"",1+MAX($A$17:A214),"")</f>
        <v>144</v>
      </c>
      <c r="B215" s="104"/>
      <c r="C215" s="104"/>
      <c r="D215" s="102" t="s">
        <v>68</v>
      </c>
      <c r="E215" s="125" t="s">
        <v>150</v>
      </c>
      <c r="F215" s="218" t="s">
        <v>814</v>
      </c>
      <c r="G215" s="110">
        <v>6</v>
      </c>
      <c r="H215" s="51">
        <f>IF(VLOOKUP(J215,'HOURLY RATES'!B$116:C$124,2,0)=0,$J$3,VLOOKUP(J215,'HOURLY RATES'!B$116:C$124,2,0))</f>
        <v>0</v>
      </c>
      <c r="I215" s="52">
        <f t="shared" si="129"/>
        <v>6</v>
      </c>
      <c r="J215" s="101" t="s">
        <v>251</v>
      </c>
      <c r="K215" s="159">
        <v>1.1619999999999999</v>
      </c>
      <c r="L215" s="160">
        <f t="shared" si="134"/>
        <v>6.9719999999999995</v>
      </c>
      <c r="M215" s="57">
        <f>IF(VLOOKUP(E215,'HOURLY RATES'!C$6:D$105,2,0)=0,$E$3,VLOOKUP(E215,'HOURLY RATES'!C$6:D$105,2,0))</f>
        <v>105.4782</v>
      </c>
      <c r="N215" s="161">
        <f t="shared" si="135"/>
        <v>735.39401039999996</v>
      </c>
      <c r="O215" s="108">
        <v>140</v>
      </c>
      <c r="P215" s="108">
        <f t="shared" si="136"/>
        <v>840</v>
      </c>
      <c r="Q215" s="162">
        <f t="shared" si="137"/>
        <v>1575.3940103999998</v>
      </c>
      <c r="R215" s="123"/>
      <c r="S215" s="138">
        <f t="shared" si="102"/>
        <v>342.61962978249994</v>
      </c>
      <c r="T215" s="139">
        <f t="shared" si="103"/>
        <v>2055.7177786949997</v>
      </c>
    </row>
    <row r="216" spans="1:20" s="7" customFormat="1" x14ac:dyDescent="0.25">
      <c r="A216" s="113">
        <f>IF(J216&lt;&gt;"",1+MAX($A$17:A215),"")</f>
        <v>145</v>
      </c>
      <c r="B216" s="104"/>
      <c r="C216" s="104"/>
      <c r="D216" s="102" t="s">
        <v>68</v>
      </c>
      <c r="E216" s="125" t="s">
        <v>150</v>
      </c>
      <c r="F216" s="218" t="s">
        <v>815</v>
      </c>
      <c r="G216" s="110">
        <v>4</v>
      </c>
      <c r="H216" s="51">
        <f>IF(VLOOKUP(J216,'HOURLY RATES'!B$116:C$124,2,0)=0,$J$3,VLOOKUP(J216,'HOURLY RATES'!B$116:C$124,2,0))</f>
        <v>0</v>
      </c>
      <c r="I216" s="52">
        <f t="shared" si="129"/>
        <v>4</v>
      </c>
      <c r="J216" s="101" t="s">
        <v>251</v>
      </c>
      <c r="K216" s="159">
        <v>0.41499999999999998</v>
      </c>
      <c r="L216" s="160">
        <f t="shared" si="134"/>
        <v>1.66</v>
      </c>
      <c r="M216" s="57">
        <f>IF(VLOOKUP(E216,'HOURLY RATES'!C$6:D$105,2,0)=0,$E$3,VLOOKUP(E216,'HOURLY RATES'!C$6:D$105,2,0))</f>
        <v>105.4782</v>
      </c>
      <c r="N216" s="161">
        <f t="shared" si="135"/>
        <v>175.09381199999999</v>
      </c>
      <c r="O216" s="108">
        <v>50</v>
      </c>
      <c r="P216" s="108">
        <f t="shared" si="136"/>
        <v>200</v>
      </c>
      <c r="Q216" s="162">
        <f t="shared" si="137"/>
        <v>375.09381199999996</v>
      </c>
      <c r="R216" s="123"/>
      <c r="S216" s="138">
        <f t="shared" si="102"/>
        <v>122.36415349374998</v>
      </c>
      <c r="T216" s="139">
        <f t="shared" si="103"/>
        <v>489.45661397499993</v>
      </c>
    </row>
    <row r="217" spans="1:20" s="7" customFormat="1" x14ac:dyDescent="0.25">
      <c r="A217" s="113">
        <f>IF(J217&lt;&gt;"",1+MAX($A$17:A216),"")</f>
        <v>146</v>
      </c>
      <c r="B217" s="104"/>
      <c r="C217" s="104"/>
      <c r="D217" s="102" t="s">
        <v>68</v>
      </c>
      <c r="E217" s="125" t="s">
        <v>150</v>
      </c>
      <c r="F217" s="218" t="s">
        <v>816</v>
      </c>
      <c r="G217" s="110">
        <v>12</v>
      </c>
      <c r="H217" s="51">
        <f>IF(VLOOKUP(J217,'HOURLY RATES'!B$116:C$124,2,0)=0,$J$3,VLOOKUP(J217,'HOURLY RATES'!B$116:C$124,2,0))</f>
        <v>0</v>
      </c>
      <c r="I217" s="52">
        <f t="shared" si="129"/>
        <v>12</v>
      </c>
      <c r="J217" s="101" t="s">
        <v>251</v>
      </c>
      <c r="K217" s="159">
        <v>0.62250000000000005</v>
      </c>
      <c r="L217" s="160">
        <f t="shared" si="134"/>
        <v>7.4700000000000006</v>
      </c>
      <c r="M217" s="57">
        <f>IF(VLOOKUP(E217,'HOURLY RATES'!C$6:D$105,2,0)=0,$E$3,VLOOKUP(E217,'HOURLY RATES'!C$6:D$105,2,0))</f>
        <v>105.4782</v>
      </c>
      <c r="N217" s="161">
        <f t="shared" si="135"/>
        <v>787.92215400000009</v>
      </c>
      <c r="O217" s="108">
        <v>75</v>
      </c>
      <c r="P217" s="108">
        <f t="shared" si="136"/>
        <v>900</v>
      </c>
      <c r="Q217" s="162">
        <f t="shared" si="137"/>
        <v>1687.9221540000001</v>
      </c>
      <c r="R217" s="123"/>
      <c r="S217" s="138">
        <f t="shared" si="102"/>
        <v>183.54623024062502</v>
      </c>
      <c r="T217" s="139">
        <f t="shared" si="103"/>
        <v>2202.5547628875001</v>
      </c>
    </row>
    <row r="218" spans="1:20" s="7" customFormat="1" x14ac:dyDescent="0.25">
      <c r="A218" s="113">
        <f>IF(J218&lt;&gt;"",1+MAX($A$17:A217),"")</f>
        <v>147</v>
      </c>
      <c r="B218" s="104"/>
      <c r="C218" s="104"/>
      <c r="D218" s="102" t="s">
        <v>68</v>
      </c>
      <c r="E218" s="125" t="s">
        <v>150</v>
      </c>
      <c r="F218" s="218" t="s">
        <v>817</v>
      </c>
      <c r="G218" s="110">
        <v>2</v>
      </c>
      <c r="H218" s="51">
        <f>IF(VLOOKUP(J218,'HOURLY RATES'!B$116:C$124,2,0)=0,$J$3,VLOOKUP(J218,'HOURLY RATES'!B$116:C$124,2,0))</f>
        <v>0</v>
      </c>
      <c r="I218" s="52">
        <f t="shared" si="129"/>
        <v>2</v>
      </c>
      <c r="J218" s="101" t="s">
        <v>251</v>
      </c>
      <c r="K218" s="159">
        <v>0.91300000000000003</v>
      </c>
      <c r="L218" s="160">
        <f t="shared" si="134"/>
        <v>1.8260000000000001</v>
      </c>
      <c r="M218" s="57">
        <f>IF(VLOOKUP(E218,'HOURLY RATES'!C$6:D$105,2,0)=0,$E$3,VLOOKUP(E218,'HOURLY RATES'!C$6:D$105,2,0))</f>
        <v>105.4782</v>
      </c>
      <c r="N218" s="161">
        <f t="shared" si="135"/>
        <v>192.60319320000002</v>
      </c>
      <c r="O218" s="108">
        <v>110</v>
      </c>
      <c r="P218" s="108">
        <f t="shared" si="136"/>
        <v>220</v>
      </c>
      <c r="Q218" s="162">
        <f t="shared" si="137"/>
        <v>412.60319320000002</v>
      </c>
      <c r="R218" s="123"/>
      <c r="S218" s="138">
        <f t="shared" si="102"/>
        <v>269.20113768625004</v>
      </c>
      <c r="T218" s="139">
        <f t="shared" si="103"/>
        <v>538.40227537250007</v>
      </c>
    </row>
    <row r="219" spans="1:20" s="7" customFormat="1" x14ac:dyDescent="0.25">
      <c r="A219" s="113">
        <f>IF(J219&lt;&gt;"",1+MAX($A$17:A218),"")</f>
        <v>148</v>
      </c>
      <c r="B219" s="104"/>
      <c r="C219" s="104"/>
      <c r="D219" s="102" t="s">
        <v>68</v>
      </c>
      <c r="E219" s="125" t="s">
        <v>150</v>
      </c>
      <c r="F219" s="218" t="s">
        <v>818</v>
      </c>
      <c r="G219" s="110">
        <v>2</v>
      </c>
      <c r="H219" s="51">
        <f>IF(VLOOKUP(J219,'HOURLY RATES'!B$116:C$124,2,0)=0,$J$3,VLOOKUP(J219,'HOURLY RATES'!B$116:C$124,2,0))</f>
        <v>0</v>
      </c>
      <c r="I219" s="52">
        <f t="shared" si="129"/>
        <v>2</v>
      </c>
      <c r="J219" s="101" t="s">
        <v>251</v>
      </c>
      <c r="K219" s="159">
        <v>1.1619999999999999</v>
      </c>
      <c r="L219" s="160">
        <f t="shared" si="134"/>
        <v>2.3239999999999998</v>
      </c>
      <c r="M219" s="57">
        <f>IF(VLOOKUP(E219,'HOURLY RATES'!C$6:D$105,2,0)=0,$E$3,VLOOKUP(E219,'HOURLY RATES'!C$6:D$105,2,0))</f>
        <v>105.4782</v>
      </c>
      <c r="N219" s="161">
        <f t="shared" si="135"/>
        <v>245.13133679999999</v>
      </c>
      <c r="O219" s="108">
        <v>140</v>
      </c>
      <c r="P219" s="108">
        <f t="shared" si="136"/>
        <v>280</v>
      </c>
      <c r="Q219" s="162">
        <f t="shared" si="137"/>
        <v>525.13133679999999</v>
      </c>
      <c r="R219" s="123"/>
      <c r="S219" s="138">
        <f t="shared" si="102"/>
        <v>342.61962978249994</v>
      </c>
      <c r="T219" s="139">
        <f t="shared" si="103"/>
        <v>685.23925956499988</v>
      </c>
    </row>
    <row r="220" spans="1:20" s="7" customFormat="1" x14ac:dyDescent="0.25">
      <c r="A220" s="113">
        <f>IF(J220&lt;&gt;"",1+MAX($A$17:A219),"")</f>
        <v>149</v>
      </c>
      <c r="B220" s="104"/>
      <c r="C220" s="104"/>
      <c r="D220" s="102" t="s">
        <v>68</v>
      </c>
      <c r="E220" s="125" t="s">
        <v>150</v>
      </c>
      <c r="F220" s="218" t="s">
        <v>1121</v>
      </c>
      <c r="G220" s="110">
        <v>4</v>
      </c>
      <c r="H220" s="51">
        <f>IF(VLOOKUP(J220,'HOURLY RATES'!B$116:C$124,2,0)=0,$J$3,VLOOKUP(J220,'HOURLY RATES'!B$116:C$124,2,0))</f>
        <v>0</v>
      </c>
      <c r="I220" s="52">
        <f t="shared" si="129"/>
        <v>4</v>
      </c>
      <c r="J220" s="101" t="s">
        <v>251</v>
      </c>
      <c r="K220" s="159">
        <v>2.0750000000000002</v>
      </c>
      <c r="L220" s="160">
        <f t="shared" si="134"/>
        <v>8.3000000000000007</v>
      </c>
      <c r="M220" s="57">
        <f>IF(VLOOKUP(E220,'HOURLY RATES'!C$6:D$105,2,0)=0,$E$3,VLOOKUP(E220,'HOURLY RATES'!C$6:D$105,2,0))</f>
        <v>105.4782</v>
      </c>
      <c r="N220" s="161">
        <f t="shared" si="135"/>
        <v>875.46906000000013</v>
      </c>
      <c r="O220" s="108">
        <v>250</v>
      </c>
      <c r="P220" s="108">
        <f t="shared" si="136"/>
        <v>1000</v>
      </c>
      <c r="Q220" s="162">
        <f t="shared" si="137"/>
        <v>1875.4690600000001</v>
      </c>
      <c r="R220" s="123"/>
      <c r="S220" s="138">
        <f t="shared" si="102"/>
        <v>611.82076746874998</v>
      </c>
      <c r="T220" s="139">
        <f t="shared" si="103"/>
        <v>2447.2830698749999</v>
      </c>
    </row>
    <row r="221" spans="1:20" s="7" customFormat="1" x14ac:dyDescent="0.25">
      <c r="A221" s="113">
        <f>IF(J221&lt;&gt;"",1+MAX($A$17:A220),"")</f>
        <v>150</v>
      </c>
      <c r="B221" s="104"/>
      <c r="C221" s="104"/>
      <c r="D221" s="102" t="s">
        <v>68</v>
      </c>
      <c r="E221" s="125" t="s">
        <v>150</v>
      </c>
      <c r="F221" s="218" t="s">
        <v>1122</v>
      </c>
      <c r="G221" s="110">
        <v>1</v>
      </c>
      <c r="H221" s="51">
        <f>IF(VLOOKUP(J221,'HOURLY RATES'!B$116:C$124,2,0)=0,$J$3,VLOOKUP(J221,'HOURLY RATES'!B$116:C$124,2,0))</f>
        <v>0</v>
      </c>
      <c r="I221" s="52">
        <f t="shared" si="129"/>
        <v>1</v>
      </c>
      <c r="J221" s="101" t="s">
        <v>251</v>
      </c>
      <c r="K221" s="159">
        <v>2.4900000000000002</v>
      </c>
      <c r="L221" s="160">
        <f t="shared" si="134"/>
        <v>2.4900000000000002</v>
      </c>
      <c r="M221" s="57">
        <f>IF(VLOOKUP(E221,'HOURLY RATES'!C$6:D$105,2,0)=0,$E$3,VLOOKUP(E221,'HOURLY RATES'!C$6:D$105,2,0))</f>
        <v>105.4782</v>
      </c>
      <c r="N221" s="161">
        <f t="shared" si="135"/>
        <v>262.64071800000005</v>
      </c>
      <c r="O221" s="108">
        <v>300</v>
      </c>
      <c r="P221" s="108">
        <f t="shared" si="136"/>
        <v>300</v>
      </c>
      <c r="Q221" s="162">
        <f t="shared" si="137"/>
        <v>562.64071800000011</v>
      </c>
      <c r="R221" s="123"/>
      <c r="S221" s="138">
        <f t="shared" si="102"/>
        <v>734.18492096250009</v>
      </c>
      <c r="T221" s="139">
        <f t="shared" si="103"/>
        <v>734.18492096250009</v>
      </c>
    </row>
    <row r="222" spans="1:20" s="7" customFormat="1" x14ac:dyDescent="0.25">
      <c r="A222" s="113">
        <f>IF(J222&lt;&gt;"",1+MAX($A$17:A221),"")</f>
        <v>151</v>
      </c>
      <c r="B222" s="104"/>
      <c r="C222" s="104"/>
      <c r="D222" s="102" t="s">
        <v>68</v>
      </c>
      <c r="E222" s="125" t="s">
        <v>150</v>
      </c>
      <c r="F222" s="218" t="s">
        <v>1123</v>
      </c>
      <c r="G222" s="110">
        <v>4</v>
      </c>
      <c r="H222" s="51">
        <f>IF(VLOOKUP(J222,'HOURLY RATES'!B$116:C$124,2,0)=0,$J$3,VLOOKUP(J222,'HOURLY RATES'!B$116:C$124,2,0))</f>
        <v>0</v>
      </c>
      <c r="I222" s="52">
        <f t="shared" si="129"/>
        <v>4</v>
      </c>
      <c r="J222" s="101" t="s">
        <v>251</v>
      </c>
      <c r="K222" s="159">
        <v>2.4900000000000002</v>
      </c>
      <c r="L222" s="160">
        <f t="shared" si="134"/>
        <v>9.9600000000000009</v>
      </c>
      <c r="M222" s="57">
        <f>IF(VLOOKUP(E222,'HOURLY RATES'!C$6:D$105,2,0)=0,$E$3,VLOOKUP(E222,'HOURLY RATES'!C$6:D$105,2,0))</f>
        <v>105.4782</v>
      </c>
      <c r="N222" s="161">
        <f t="shared" si="135"/>
        <v>1050.5628720000002</v>
      </c>
      <c r="O222" s="108">
        <v>300</v>
      </c>
      <c r="P222" s="108">
        <f t="shared" si="136"/>
        <v>1200</v>
      </c>
      <c r="Q222" s="162">
        <f t="shared" si="137"/>
        <v>2250.5628720000004</v>
      </c>
      <c r="R222" s="123"/>
      <c r="S222" s="138">
        <f t="shared" si="102"/>
        <v>734.18492096250009</v>
      </c>
      <c r="T222" s="139">
        <f t="shared" si="103"/>
        <v>2936.7396838500003</v>
      </c>
    </row>
    <row r="223" spans="1:20" s="7" customFormat="1" x14ac:dyDescent="0.25">
      <c r="A223" s="113" t="str">
        <f>IF(J223&lt;&gt;"",1+MAX($A$17:A222),"")</f>
        <v/>
      </c>
      <c r="B223" s="104"/>
      <c r="C223" s="104"/>
      <c r="D223" s="102"/>
      <c r="E223" s="125"/>
      <c r="F223" s="218" t="s">
        <v>248</v>
      </c>
      <c r="G223" s="111"/>
      <c r="H223" s="106"/>
      <c r="I223" s="107"/>
      <c r="J223" s="101"/>
      <c r="K223" s="159"/>
      <c r="L223" s="160"/>
      <c r="M223" s="161"/>
      <c r="N223" s="161"/>
      <c r="O223" s="108"/>
      <c r="P223" s="108"/>
      <c r="Q223" s="162"/>
      <c r="R223" s="123"/>
      <c r="S223" s="138"/>
      <c r="T223" s="139"/>
    </row>
    <row r="224" spans="1:20" s="7" customFormat="1" x14ac:dyDescent="0.25">
      <c r="A224" s="113" t="str">
        <f>IF(J224&lt;&gt;"",1+MAX($A$17:A223),"")</f>
        <v/>
      </c>
      <c r="B224" s="104"/>
      <c r="C224" s="104"/>
      <c r="D224" s="102"/>
      <c r="E224" s="125"/>
      <c r="F224" s="255" t="s">
        <v>1024</v>
      </c>
      <c r="G224" s="103"/>
      <c r="H224" s="106"/>
      <c r="I224" s="107"/>
      <c r="J224" s="101"/>
      <c r="K224" s="159"/>
      <c r="L224" s="160"/>
      <c r="M224" s="161"/>
      <c r="N224" s="161"/>
      <c r="O224" s="108"/>
      <c r="P224" s="108"/>
      <c r="Q224" s="162"/>
      <c r="R224" s="123"/>
      <c r="S224" s="138"/>
      <c r="T224" s="139"/>
    </row>
    <row r="225" spans="1:20" s="7" customFormat="1" x14ac:dyDescent="0.25">
      <c r="A225" s="113">
        <f>IF(J225&lt;&gt;"",1+MAX($A$17:A224),"")</f>
        <v>152</v>
      </c>
      <c r="B225" s="104"/>
      <c r="C225" s="104"/>
      <c r="D225" s="102" t="s">
        <v>68</v>
      </c>
      <c r="E225" s="125" t="s">
        <v>150</v>
      </c>
      <c r="F225" s="218" t="s">
        <v>1124</v>
      </c>
      <c r="G225" s="111">
        <v>105171</v>
      </c>
      <c r="H225" s="51">
        <f>IF(VLOOKUP(J225,'HOURLY RATES'!B$116:C$124,2,0)=0,$J$3,VLOOKUP(J225,'HOURLY RATES'!B$116:C$124,2,0))</f>
        <v>0</v>
      </c>
      <c r="I225" s="52">
        <f t="shared" ref="I225" si="138">(G225*(1+H225))</f>
        <v>105171</v>
      </c>
      <c r="J225" s="101" t="s">
        <v>224</v>
      </c>
      <c r="K225" s="159">
        <v>8.0000000000000002E-3</v>
      </c>
      <c r="L225" s="160">
        <f t="shared" ref="L225" si="139">K225*I225</f>
        <v>841.36800000000005</v>
      </c>
      <c r="M225" s="57">
        <f>IF(VLOOKUP(E225,'HOURLY RATES'!C$6:D$105,2,0)=0,$E$3,VLOOKUP(E225,'HOURLY RATES'!C$6:D$105,2,0))</f>
        <v>105.4782</v>
      </c>
      <c r="N225" s="161">
        <f t="shared" ref="N225" si="140">M225*L225</f>
        <v>88745.982177600003</v>
      </c>
      <c r="O225" s="108">
        <v>1.2</v>
      </c>
      <c r="P225" s="108">
        <f t="shared" ref="P225" si="141">O225*I225</f>
        <v>126205.2</v>
      </c>
      <c r="Q225" s="162">
        <f t="shared" ref="Q225" si="142">P225+N225</f>
        <v>214951.18217759999</v>
      </c>
      <c r="R225" s="123"/>
      <c r="S225" s="138">
        <f t="shared" ref="S225:S285" si="143">((((N225*(1+$D$7))+(P225*(1+$D$5+$D$6)))*(1+$D$8)))/I225</f>
        <v>2.6744417700000001</v>
      </c>
      <c r="T225" s="139">
        <f t="shared" ref="T225:T285" si="144">S225*I225</f>
        <v>281273.71539267001</v>
      </c>
    </row>
    <row r="226" spans="1:20" s="7" customFormat="1" x14ac:dyDescent="0.25">
      <c r="A226" s="227" t="str">
        <f>IF(J226&lt;&gt;"",1+MAX($A$17:A225),"")</f>
        <v/>
      </c>
      <c r="B226" s="228"/>
      <c r="C226" s="229"/>
      <c r="D226" s="118"/>
      <c r="E226" s="230"/>
      <c r="F226" s="252" t="s">
        <v>248</v>
      </c>
      <c r="G226" s="231"/>
      <c r="H226" s="232"/>
      <c r="I226" s="233"/>
      <c r="J226" s="234"/>
      <c r="K226" s="235"/>
      <c r="L226" s="236"/>
      <c r="M226" s="210"/>
      <c r="N226" s="210"/>
      <c r="O226" s="211"/>
      <c r="P226" s="211"/>
      <c r="Q226" s="212"/>
      <c r="R226" s="178"/>
      <c r="S226" s="138"/>
      <c r="T226" s="139"/>
    </row>
    <row r="227" spans="1:20" s="7" customFormat="1" x14ac:dyDescent="0.25">
      <c r="A227" s="237" t="str">
        <f>IF(J227&lt;&gt;"",1+MAX($A$17:A226),"")</f>
        <v/>
      </c>
      <c r="B227" s="237"/>
      <c r="C227" s="237"/>
      <c r="D227" s="237" t="s">
        <v>69</v>
      </c>
      <c r="E227" s="238"/>
      <c r="F227" s="253" t="s">
        <v>1125</v>
      </c>
      <c r="G227" s="240"/>
      <c r="H227" s="239"/>
      <c r="I227" s="241"/>
      <c r="J227" s="241"/>
      <c r="K227" s="239"/>
      <c r="L227" s="239"/>
      <c r="M227" s="239"/>
      <c r="N227" s="239"/>
      <c r="O227" s="239"/>
      <c r="P227" s="239"/>
      <c r="Q227" s="239"/>
      <c r="R227" s="242">
        <f>SUM(Q228:Q464)</f>
        <v>3350608.4057956259</v>
      </c>
      <c r="S227" s="138"/>
      <c r="T227" s="139"/>
    </row>
    <row r="228" spans="1:20" s="7" customFormat="1" x14ac:dyDescent="0.25">
      <c r="A228" s="113" t="str">
        <f>IF(J228&lt;&gt;"",1+MAX($A$17:A227),"")</f>
        <v/>
      </c>
      <c r="B228" s="104"/>
      <c r="C228" s="104"/>
      <c r="D228" s="102"/>
      <c r="E228" s="125"/>
      <c r="F228" s="254" t="s">
        <v>248</v>
      </c>
      <c r="G228" s="103"/>
      <c r="H228" s="106"/>
      <c r="I228" s="107"/>
      <c r="J228" s="117"/>
      <c r="K228" s="159"/>
      <c r="L228" s="160"/>
      <c r="M228" s="161"/>
      <c r="N228" s="161"/>
      <c r="O228" s="108"/>
      <c r="P228" s="108"/>
      <c r="Q228" s="162"/>
      <c r="R228" s="123"/>
      <c r="S228" s="138"/>
      <c r="T228" s="139"/>
    </row>
    <row r="229" spans="1:20" s="7" customFormat="1" x14ac:dyDescent="0.25">
      <c r="A229" s="113" t="str">
        <f>IF(J229&lt;&gt;"",1+MAX($A$17:A228),"")</f>
        <v/>
      </c>
      <c r="B229" s="104"/>
      <c r="C229" s="109"/>
      <c r="D229" s="102"/>
      <c r="E229" s="125"/>
      <c r="F229" s="256" t="s">
        <v>938</v>
      </c>
      <c r="G229" s="103"/>
      <c r="H229" s="106"/>
      <c r="I229" s="107"/>
      <c r="J229" s="101"/>
      <c r="K229" s="159"/>
      <c r="L229" s="160"/>
      <c r="M229" s="161"/>
      <c r="N229" s="161"/>
      <c r="O229" s="108"/>
      <c r="P229" s="108"/>
      <c r="Q229" s="162"/>
      <c r="R229" s="123"/>
      <c r="S229" s="138"/>
      <c r="T229" s="139"/>
    </row>
    <row r="230" spans="1:20" s="7" customFormat="1" x14ac:dyDescent="0.25">
      <c r="A230" s="113" t="str">
        <f>IF(J230&lt;&gt;"",1+MAX($A$17:A229),"")</f>
        <v/>
      </c>
      <c r="B230" s="104"/>
      <c r="C230" s="104"/>
      <c r="D230" s="102"/>
      <c r="E230" s="125"/>
      <c r="F230" s="255" t="s">
        <v>939</v>
      </c>
      <c r="G230" s="103"/>
      <c r="H230" s="106"/>
      <c r="I230" s="107"/>
      <c r="J230" s="101"/>
      <c r="K230" s="159"/>
      <c r="L230" s="160"/>
      <c r="M230" s="161"/>
      <c r="N230" s="161"/>
      <c r="O230" s="108"/>
      <c r="P230" s="108"/>
      <c r="Q230" s="162"/>
      <c r="R230" s="123"/>
      <c r="S230" s="138"/>
      <c r="T230" s="139"/>
    </row>
    <row r="231" spans="1:20" s="7" customFormat="1" ht="62.4" x14ac:dyDescent="0.25">
      <c r="A231" s="113">
        <f>IF(J231&lt;&gt;"",1+MAX($A$17:A230),"")</f>
        <v>153</v>
      </c>
      <c r="B231" s="104"/>
      <c r="C231" s="104"/>
      <c r="D231" s="102" t="s">
        <v>69</v>
      </c>
      <c r="E231" s="125" t="s">
        <v>140</v>
      </c>
      <c r="F231" s="218" t="s">
        <v>1126</v>
      </c>
      <c r="G231" s="110">
        <v>20</v>
      </c>
      <c r="H231" s="51">
        <f>IF(VLOOKUP(J231,'HOURLY RATES'!B$116:C$124,2,0)=0,$J$3,VLOOKUP(J231,'HOURLY RATES'!B$116:C$124,2,0))</f>
        <v>0</v>
      </c>
      <c r="I231" s="52">
        <f t="shared" ref="I231:I277" si="145">(G231*(1+H231))</f>
        <v>20</v>
      </c>
      <c r="J231" s="101" t="s">
        <v>251</v>
      </c>
      <c r="K231" s="159">
        <v>0.996</v>
      </c>
      <c r="L231" s="160">
        <f t="shared" ref="L231:L247" si="146">K231*I231</f>
        <v>19.920000000000002</v>
      </c>
      <c r="M231" s="57">
        <f>IF(VLOOKUP(E231,'HOURLY RATES'!C$6:D$105,2,0)=0,$E$3,VLOOKUP(E231,'HOURLY RATES'!C$6:D$105,2,0))</f>
        <v>118.2114</v>
      </c>
      <c r="N231" s="161">
        <f t="shared" ref="N231:N247" si="147">M231*L231</f>
        <v>2354.771088</v>
      </c>
      <c r="O231" s="108">
        <v>120</v>
      </c>
      <c r="P231" s="108">
        <f t="shared" ref="P231:P247" si="148">O231*I231</f>
        <v>2400</v>
      </c>
      <c r="Q231" s="162">
        <f t="shared" ref="Q231:Q247" si="149">P231+N231</f>
        <v>4754.7710879999995</v>
      </c>
      <c r="R231" s="123"/>
      <c r="S231" s="138">
        <f t="shared" si="143"/>
        <v>309.76459489499996</v>
      </c>
      <c r="T231" s="139">
        <f t="shared" si="144"/>
        <v>6195.2918978999987</v>
      </c>
    </row>
    <row r="232" spans="1:20" s="7" customFormat="1" ht="62.4" x14ac:dyDescent="0.25">
      <c r="A232" s="113">
        <f>IF(J232&lt;&gt;"",1+MAX($A$17:A231),"")</f>
        <v>154</v>
      </c>
      <c r="B232" s="104"/>
      <c r="C232" s="104"/>
      <c r="D232" s="102" t="s">
        <v>69</v>
      </c>
      <c r="E232" s="125" t="s">
        <v>140</v>
      </c>
      <c r="F232" s="218" t="s">
        <v>1127</v>
      </c>
      <c r="G232" s="110">
        <v>13</v>
      </c>
      <c r="H232" s="51">
        <f>IF(VLOOKUP(J232,'HOURLY RATES'!B$116:C$124,2,0)=0,$J$3,VLOOKUP(J232,'HOURLY RATES'!B$116:C$124,2,0))</f>
        <v>0</v>
      </c>
      <c r="I232" s="52">
        <f t="shared" si="145"/>
        <v>13</v>
      </c>
      <c r="J232" s="101" t="s">
        <v>251</v>
      </c>
      <c r="K232" s="159">
        <v>1.079</v>
      </c>
      <c r="L232" s="160">
        <f t="shared" si="146"/>
        <v>14.026999999999999</v>
      </c>
      <c r="M232" s="57">
        <f>IF(VLOOKUP(E232,'HOURLY RATES'!C$6:D$105,2,0)=0,$E$3,VLOOKUP(E232,'HOURLY RATES'!C$6:D$105,2,0))</f>
        <v>118.2114</v>
      </c>
      <c r="N232" s="161">
        <f t="shared" si="147"/>
        <v>1658.1513077999998</v>
      </c>
      <c r="O232" s="108">
        <v>130</v>
      </c>
      <c r="P232" s="108">
        <f t="shared" si="148"/>
        <v>1690</v>
      </c>
      <c r="Q232" s="162">
        <f t="shared" si="149"/>
        <v>3348.1513077999998</v>
      </c>
      <c r="R232" s="123"/>
      <c r="S232" s="138">
        <f t="shared" si="143"/>
        <v>335.57831113624991</v>
      </c>
      <c r="T232" s="139">
        <f t="shared" si="144"/>
        <v>4362.5180447712492</v>
      </c>
    </row>
    <row r="233" spans="1:20" s="7" customFormat="1" ht="62.4" x14ac:dyDescent="0.25">
      <c r="A233" s="113">
        <f>IF(J233&lt;&gt;"",1+MAX($A$17:A232),"")</f>
        <v>155</v>
      </c>
      <c r="B233" s="104"/>
      <c r="C233" s="104"/>
      <c r="D233" s="102" t="s">
        <v>69</v>
      </c>
      <c r="E233" s="125" t="s">
        <v>140</v>
      </c>
      <c r="F233" s="218" t="s">
        <v>1128</v>
      </c>
      <c r="G233" s="110">
        <v>4</v>
      </c>
      <c r="H233" s="51">
        <f>IF(VLOOKUP(J233,'HOURLY RATES'!B$116:C$124,2,0)=0,$J$3,VLOOKUP(J233,'HOURLY RATES'!B$116:C$124,2,0))</f>
        <v>0</v>
      </c>
      <c r="I233" s="52">
        <f t="shared" si="145"/>
        <v>4</v>
      </c>
      <c r="J233" s="101" t="s">
        <v>251</v>
      </c>
      <c r="K233" s="159">
        <v>1.1619999999999999</v>
      </c>
      <c r="L233" s="160">
        <f t="shared" si="146"/>
        <v>4.6479999999999997</v>
      </c>
      <c r="M233" s="57">
        <f>IF(VLOOKUP(E233,'HOURLY RATES'!C$6:D$105,2,0)=0,$E$3,VLOOKUP(E233,'HOURLY RATES'!C$6:D$105,2,0))</f>
        <v>118.2114</v>
      </c>
      <c r="N233" s="161">
        <f t="shared" si="147"/>
        <v>549.44658719999995</v>
      </c>
      <c r="O233" s="108">
        <v>140</v>
      </c>
      <c r="P233" s="108">
        <f t="shared" si="148"/>
        <v>560</v>
      </c>
      <c r="Q233" s="162">
        <f t="shared" si="149"/>
        <v>1109.4465872000001</v>
      </c>
      <c r="R233" s="123"/>
      <c r="S233" s="138">
        <f t="shared" si="143"/>
        <v>361.39202737749997</v>
      </c>
      <c r="T233" s="139">
        <f t="shared" si="144"/>
        <v>1445.5681095099999</v>
      </c>
    </row>
    <row r="234" spans="1:20" s="7" customFormat="1" ht="62.4" x14ac:dyDescent="0.25">
      <c r="A234" s="113">
        <f>IF(J234&lt;&gt;"",1+MAX($A$17:A233),"")</f>
        <v>156</v>
      </c>
      <c r="B234" s="104"/>
      <c r="C234" s="104"/>
      <c r="D234" s="102" t="s">
        <v>69</v>
      </c>
      <c r="E234" s="125" t="s">
        <v>140</v>
      </c>
      <c r="F234" s="218" t="s">
        <v>1129</v>
      </c>
      <c r="G234" s="110">
        <v>7</v>
      </c>
      <c r="H234" s="51">
        <f>IF(VLOOKUP(J234,'HOURLY RATES'!B$116:C$124,2,0)=0,$J$3,VLOOKUP(J234,'HOURLY RATES'!B$116:C$124,2,0))</f>
        <v>0</v>
      </c>
      <c r="I234" s="52">
        <f t="shared" si="145"/>
        <v>7</v>
      </c>
      <c r="J234" s="101" t="s">
        <v>251</v>
      </c>
      <c r="K234" s="159">
        <v>1.2035</v>
      </c>
      <c r="L234" s="160">
        <f t="shared" si="146"/>
        <v>8.4245000000000001</v>
      </c>
      <c r="M234" s="57">
        <f>IF(VLOOKUP(E234,'HOURLY RATES'!C$6:D$105,2,0)=0,$E$3,VLOOKUP(E234,'HOURLY RATES'!C$6:D$105,2,0))</f>
        <v>118.2114</v>
      </c>
      <c r="N234" s="161">
        <f t="shared" si="147"/>
        <v>995.87193930000001</v>
      </c>
      <c r="O234" s="108">
        <v>145</v>
      </c>
      <c r="P234" s="108">
        <f t="shared" si="148"/>
        <v>1015</v>
      </c>
      <c r="Q234" s="162">
        <f t="shared" si="149"/>
        <v>2010.8719393000001</v>
      </c>
      <c r="R234" s="123"/>
      <c r="S234" s="138">
        <f t="shared" si="143"/>
        <v>374.29888549812495</v>
      </c>
      <c r="T234" s="139">
        <f t="shared" si="144"/>
        <v>2620.0921984868746</v>
      </c>
    </row>
    <row r="235" spans="1:20" s="7" customFormat="1" ht="62.4" x14ac:dyDescent="0.25">
      <c r="A235" s="113">
        <f>IF(J235&lt;&gt;"",1+MAX($A$17:A234),"")</f>
        <v>157</v>
      </c>
      <c r="B235" s="104"/>
      <c r="C235" s="104"/>
      <c r="D235" s="102" t="s">
        <v>69</v>
      </c>
      <c r="E235" s="125" t="s">
        <v>140</v>
      </c>
      <c r="F235" s="218" t="s">
        <v>1130</v>
      </c>
      <c r="G235" s="110">
        <v>16</v>
      </c>
      <c r="H235" s="51">
        <f>IF(VLOOKUP(J235,'HOURLY RATES'!B$116:C$124,2,0)=0,$J$3,VLOOKUP(J235,'HOURLY RATES'!B$116:C$124,2,0))</f>
        <v>0</v>
      </c>
      <c r="I235" s="52">
        <f t="shared" si="145"/>
        <v>16</v>
      </c>
      <c r="J235" s="101" t="s">
        <v>251</v>
      </c>
      <c r="K235" s="159">
        <v>1.2865</v>
      </c>
      <c r="L235" s="160">
        <f t="shared" si="146"/>
        <v>20.584</v>
      </c>
      <c r="M235" s="57">
        <f>IF(VLOOKUP(E235,'HOURLY RATES'!C$6:D$105,2,0)=0,$E$3,VLOOKUP(E235,'HOURLY RATES'!C$6:D$105,2,0))</f>
        <v>118.2114</v>
      </c>
      <c r="N235" s="161">
        <f t="shared" si="147"/>
        <v>2433.2634576</v>
      </c>
      <c r="O235" s="108">
        <v>155</v>
      </c>
      <c r="P235" s="108">
        <f t="shared" si="148"/>
        <v>2480</v>
      </c>
      <c r="Q235" s="162">
        <f t="shared" si="149"/>
        <v>4913.2634576</v>
      </c>
      <c r="R235" s="123"/>
      <c r="S235" s="138">
        <f t="shared" si="143"/>
        <v>400.11260173937495</v>
      </c>
      <c r="T235" s="139">
        <f t="shared" si="144"/>
        <v>6401.8016278299992</v>
      </c>
    </row>
    <row r="236" spans="1:20" s="7" customFormat="1" ht="62.4" x14ac:dyDescent="0.25">
      <c r="A236" s="113">
        <f>IF(J236&lt;&gt;"",1+MAX($A$17:A235),"")</f>
        <v>158</v>
      </c>
      <c r="B236" s="104"/>
      <c r="C236" s="104"/>
      <c r="D236" s="102" t="s">
        <v>69</v>
      </c>
      <c r="E236" s="125" t="s">
        <v>140</v>
      </c>
      <c r="F236" s="218" t="s">
        <v>1131</v>
      </c>
      <c r="G236" s="110">
        <v>5</v>
      </c>
      <c r="H236" s="51">
        <f>IF(VLOOKUP(J236,'HOURLY RATES'!B$116:C$124,2,0)=0,$J$3,VLOOKUP(J236,'HOURLY RATES'!B$116:C$124,2,0))</f>
        <v>0</v>
      </c>
      <c r="I236" s="52">
        <f t="shared" si="145"/>
        <v>5</v>
      </c>
      <c r="J236" s="101" t="s">
        <v>251</v>
      </c>
      <c r="K236" s="159">
        <v>1.3694999999999999</v>
      </c>
      <c r="L236" s="160">
        <f t="shared" si="146"/>
        <v>6.8475000000000001</v>
      </c>
      <c r="M236" s="57">
        <f>IF(VLOOKUP(E236,'HOURLY RATES'!C$6:D$105,2,0)=0,$E$3,VLOOKUP(E236,'HOURLY RATES'!C$6:D$105,2,0))</f>
        <v>118.2114</v>
      </c>
      <c r="N236" s="161">
        <f t="shared" si="147"/>
        <v>809.4525615</v>
      </c>
      <c r="O236" s="108">
        <v>165</v>
      </c>
      <c r="P236" s="108">
        <f t="shared" si="148"/>
        <v>825</v>
      </c>
      <c r="Q236" s="162">
        <f t="shared" si="149"/>
        <v>1634.4525615</v>
      </c>
      <c r="R236" s="123"/>
      <c r="S236" s="138">
        <f t="shared" si="143"/>
        <v>425.92631798062496</v>
      </c>
      <c r="T236" s="139">
        <f t="shared" si="144"/>
        <v>2129.6315899031247</v>
      </c>
    </row>
    <row r="237" spans="1:20" s="7" customFormat="1" ht="62.4" x14ac:dyDescent="0.25">
      <c r="A237" s="113">
        <f>IF(J237&lt;&gt;"",1+MAX($A$17:A236),"")</f>
        <v>159</v>
      </c>
      <c r="B237" s="104"/>
      <c r="C237" s="104"/>
      <c r="D237" s="102" t="s">
        <v>69</v>
      </c>
      <c r="E237" s="125" t="s">
        <v>140</v>
      </c>
      <c r="F237" s="218" t="s">
        <v>1132</v>
      </c>
      <c r="G237" s="110">
        <v>1</v>
      </c>
      <c r="H237" s="51">
        <f>IF(VLOOKUP(J237,'HOURLY RATES'!B$116:C$124,2,0)=0,$J$3,VLOOKUP(J237,'HOURLY RATES'!B$116:C$124,2,0))</f>
        <v>0</v>
      </c>
      <c r="I237" s="52">
        <f t="shared" si="145"/>
        <v>1</v>
      </c>
      <c r="J237" s="101" t="s">
        <v>251</v>
      </c>
      <c r="K237" s="159">
        <v>1.4525000000000001</v>
      </c>
      <c r="L237" s="160">
        <f t="shared" si="146"/>
        <v>1.4525000000000001</v>
      </c>
      <c r="M237" s="57">
        <f>IF(VLOOKUP(E237,'HOURLY RATES'!C$6:D$105,2,0)=0,$E$3,VLOOKUP(E237,'HOURLY RATES'!C$6:D$105,2,0))</f>
        <v>118.2114</v>
      </c>
      <c r="N237" s="161">
        <f t="shared" si="147"/>
        <v>171.70205850000002</v>
      </c>
      <c r="O237" s="108">
        <v>175</v>
      </c>
      <c r="P237" s="108">
        <f t="shared" si="148"/>
        <v>175</v>
      </c>
      <c r="Q237" s="162">
        <f t="shared" si="149"/>
        <v>346.70205850000002</v>
      </c>
      <c r="R237" s="123"/>
      <c r="S237" s="138">
        <f t="shared" si="143"/>
        <v>451.74003422187502</v>
      </c>
      <c r="T237" s="139">
        <f t="shared" si="144"/>
        <v>451.74003422187502</v>
      </c>
    </row>
    <row r="238" spans="1:20" s="7" customFormat="1" ht="62.4" x14ac:dyDescent="0.25">
      <c r="A238" s="113">
        <f>IF(J238&lt;&gt;"",1+MAX($A$17:A237),"")</f>
        <v>160</v>
      </c>
      <c r="B238" s="104"/>
      <c r="C238" s="104"/>
      <c r="D238" s="102" t="s">
        <v>69</v>
      </c>
      <c r="E238" s="125" t="s">
        <v>140</v>
      </c>
      <c r="F238" s="218" t="s">
        <v>1133</v>
      </c>
      <c r="G238" s="110">
        <v>3</v>
      </c>
      <c r="H238" s="51">
        <f>IF(VLOOKUP(J238,'HOURLY RATES'!B$116:C$124,2,0)=0,$J$3,VLOOKUP(J238,'HOURLY RATES'!B$116:C$124,2,0))</f>
        <v>0</v>
      </c>
      <c r="I238" s="52">
        <f t="shared" si="145"/>
        <v>3</v>
      </c>
      <c r="J238" s="101" t="s">
        <v>251</v>
      </c>
      <c r="K238" s="159">
        <v>1.5355000000000001</v>
      </c>
      <c r="L238" s="160">
        <f t="shared" si="146"/>
        <v>4.6065000000000005</v>
      </c>
      <c r="M238" s="57">
        <f>IF(VLOOKUP(E238,'HOURLY RATES'!C$6:D$105,2,0)=0,$E$3,VLOOKUP(E238,'HOURLY RATES'!C$6:D$105,2,0))</f>
        <v>118.2114</v>
      </c>
      <c r="N238" s="161">
        <f t="shared" si="147"/>
        <v>544.54081410000003</v>
      </c>
      <c r="O238" s="108">
        <v>185</v>
      </c>
      <c r="P238" s="108">
        <f t="shared" si="148"/>
        <v>555</v>
      </c>
      <c r="Q238" s="162">
        <f t="shared" si="149"/>
        <v>1099.5408141</v>
      </c>
      <c r="R238" s="123"/>
      <c r="S238" s="138">
        <f t="shared" si="143"/>
        <v>477.55375046312491</v>
      </c>
      <c r="T238" s="139">
        <f t="shared" si="144"/>
        <v>1432.6612513893747</v>
      </c>
    </row>
    <row r="239" spans="1:20" s="7" customFormat="1" ht="62.4" x14ac:dyDescent="0.25">
      <c r="A239" s="113">
        <f>IF(J239&lt;&gt;"",1+MAX($A$17:A238),"")</f>
        <v>161</v>
      </c>
      <c r="B239" s="104"/>
      <c r="C239" s="104"/>
      <c r="D239" s="102" t="s">
        <v>69</v>
      </c>
      <c r="E239" s="125" t="s">
        <v>140</v>
      </c>
      <c r="F239" s="218" t="s">
        <v>1134</v>
      </c>
      <c r="G239" s="110">
        <v>1</v>
      </c>
      <c r="H239" s="51">
        <f>IF(VLOOKUP(J239,'HOURLY RATES'!B$116:C$124,2,0)=0,$J$3,VLOOKUP(J239,'HOURLY RATES'!B$116:C$124,2,0))</f>
        <v>0</v>
      </c>
      <c r="I239" s="52">
        <f t="shared" si="145"/>
        <v>1</v>
      </c>
      <c r="J239" s="101" t="s">
        <v>251</v>
      </c>
      <c r="K239" s="159">
        <v>1.66</v>
      </c>
      <c r="L239" s="160">
        <f t="shared" si="146"/>
        <v>1.66</v>
      </c>
      <c r="M239" s="57">
        <f>IF(VLOOKUP(E239,'HOURLY RATES'!C$6:D$105,2,0)=0,$E$3,VLOOKUP(E239,'HOURLY RATES'!C$6:D$105,2,0))</f>
        <v>118.2114</v>
      </c>
      <c r="N239" s="161">
        <f t="shared" si="147"/>
        <v>196.23092399999999</v>
      </c>
      <c r="O239" s="108">
        <v>200</v>
      </c>
      <c r="P239" s="108">
        <f t="shared" si="148"/>
        <v>200</v>
      </c>
      <c r="Q239" s="162">
        <f t="shared" si="149"/>
        <v>396.23092399999996</v>
      </c>
      <c r="R239" s="123"/>
      <c r="S239" s="138">
        <f t="shared" si="143"/>
        <v>516.27432482499989</v>
      </c>
      <c r="T239" s="139">
        <f t="shared" si="144"/>
        <v>516.27432482499989</v>
      </c>
    </row>
    <row r="240" spans="1:20" s="7" customFormat="1" ht="62.4" x14ac:dyDescent="0.25">
      <c r="A240" s="113">
        <f>IF(J240&lt;&gt;"",1+MAX($A$17:A239),"")</f>
        <v>162</v>
      </c>
      <c r="B240" s="104"/>
      <c r="C240" s="104"/>
      <c r="D240" s="102" t="s">
        <v>69</v>
      </c>
      <c r="E240" s="125" t="s">
        <v>140</v>
      </c>
      <c r="F240" s="218" t="s">
        <v>1135</v>
      </c>
      <c r="G240" s="110">
        <v>3</v>
      </c>
      <c r="H240" s="51">
        <f>IF(VLOOKUP(J240,'HOURLY RATES'!B$116:C$124,2,0)=0,$J$3,VLOOKUP(J240,'HOURLY RATES'!B$116:C$124,2,0))</f>
        <v>0</v>
      </c>
      <c r="I240" s="52">
        <f t="shared" si="145"/>
        <v>3</v>
      </c>
      <c r="J240" s="101" t="s">
        <v>251</v>
      </c>
      <c r="K240" s="159">
        <v>2.1579999999999999</v>
      </c>
      <c r="L240" s="160">
        <f t="shared" si="146"/>
        <v>6.4740000000000002</v>
      </c>
      <c r="M240" s="57">
        <f>IF(VLOOKUP(E240,'HOURLY RATES'!C$6:D$105,2,0)=0,$E$3,VLOOKUP(E240,'HOURLY RATES'!C$6:D$105,2,0))</f>
        <v>118.2114</v>
      </c>
      <c r="N240" s="161">
        <f t="shared" si="147"/>
        <v>765.30060360000004</v>
      </c>
      <c r="O240" s="108">
        <v>260</v>
      </c>
      <c r="P240" s="108">
        <f t="shared" si="148"/>
        <v>780</v>
      </c>
      <c r="Q240" s="162">
        <f t="shared" si="149"/>
        <v>1545.3006036000002</v>
      </c>
      <c r="R240" s="123"/>
      <c r="S240" s="138">
        <f t="shared" si="143"/>
        <v>671.15662227249993</v>
      </c>
      <c r="T240" s="139">
        <f t="shared" si="144"/>
        <v>2013.4698668174997</v>
      </c>
    </row>
    <row r="241" spans="1:20" s="7" customFormat="1" ht="62.4" x14ac:dyDescent="0.25">
      <c r="A241" s="113">
        <f>IF(J241&lt;&gt;"",1+MAX($A$17:A240),"")</f>
        <v>163</v>
      </c>
      <c r="B241" s="104"/>
      <c r="C241" s="104"/>
      <c r="D241" s="102" t="s">
        <v>69</v>
      </c>
      <c r="E241" s="125" t="s">
        <v>140</v>
      </c>
      <c r="F241" s="218" t="s">
        <v>1136</v>
      </c>
      <c r="G241" s="110">
        <v>35</v>
      </c>
      <c r="H241" s="51">
        <f>IF(VLOOKUP(J241,'HOURLY RATES'!B$116:C$124,2,0)=0,$J$3,VLOOKUP(J241,'HOURLY RATES'!B$116:C$124,2,0))</f>
        <v>0</v>
      </c>
      <c r="I241" s="52">
        <f t="shared" si="145"/>
        <v>35</v>
      </c>
      <c r="J241" s="101" t="s">
        <v>251</v>
      </c>
      <c r="K241" s="159">
        <v>2.0750000000000002</v>
      </c>
      <c r="L241" s="160">
        <f t="shared" si="146"/>
        <v>72.625</v>
      </c>
      <c r="M241" s="57">
        <f>IF(VLOOKUP(E241,'HOURLY RATES'!C$6:D$105,2,0)=0,$E$3,VLOOKUP(E241,'HOURLY RATES'!C$6:D$105,2,0))</f>
        <v>118.2114</v>
      </c>
      <c r="N241" s="161">
        <f t="shared" si="147"/>
        <v>8585.1029249999992</v>
      </c>
      <c r="O241" s="108">
        <v>250</v>
      </c>
      <c r="P241" s="108">
        <f t="shared" si="148"/>
        <v>8750</v>
      </c>
      <c r="Q241" s="162">
        <f t="shared" si="149"/>
        <v>17335.102924999999</v>
      </c>
      <c r="R241" s="123"/>
      <c r="S241" s="138">
        <f t="shared" si="143"/>
        <v>645.34290603124998</v>
      </c>
      <c r="T241" s="139">
        <f t="shared" si="144"/>
        <v>22587.001711093748</v>
      </c>
    </row>
    <row r="242" spans="1:20" s="7" customFormat="1" ht="62.4" x14ac:dyDescent="0.25">
      <c r="A242" s="113">
        <f>IF(J242&lt;&gt;"",1+MAX($A$17:A241),"")</f>
        <v>164</v>
      </c>
      <c r="B242" s="104"/>
      <c r="C242" s="104"/>
      <c r="D242" s="102" t="s">
        <v>69</v>
      </c>
      <c r="E242" s="125" t="s">
        <v>140</v>
      </c>
      <c r="F242" s="218" t="s">
        <v>1137</v>
      </c>
      <c r="G242" s="110">
        <v>1</v>
      </c>
      <c r="H242" s="51">
        <f>IF(VLOOKUP(J242,'HOURLY RATES'!B$116:C$124,2,0)=0,$J$3,VLOOKUP(J242,'HOURLY RATES'!B$116:C$124,2,0))</f>
        <v>0</v>
      </c>
      <c r="I242" s="52">
        <f t="shared" si="145"/>
        <v>1</v>
      </c>
      <c r="J242" s="101" t="s">
        <v>251</v>
      </c>
      <c r="K242" s="159">
        <v>4.9800000000000004</v>
      </c>
      <c r="L242" s="160">
        <f t="shared" si="146"/>
        <v>4.9800000000000004</v>
      </c>
      <c r="M242" s="57">
        <f>IF(VLOOKUP(E242,'HOURLY RATES'!C$6:D$105,2,0)=0,$E$3,VLOOKUP(E242,'HOURLY RATES'!C$6:D$105,2,0))</f>
        <v>118.2114</v>
      </c>
      <c r="N242" s="161">
        <f t="shared" si="147"/>
        <v>588.69277199999999</v>
      </c>
      <c r="O242" s="108">
        <v>600</v>
      </c>
      <c r="P242" s="108">
        <f t="shared" si="148"/>
        <v>600</v>
      </c>
      <c r="Q242" s="162">
        <f t="shared" si="149"/>
        <v>1188.6927719999999</v>
      </c>
      <c r="R242" s="123"/>
      <c r="S242" s="138">
        <f t="shared" si="143"/>
        <v>1548.8229744749997</v>
      </c>
      <c r="T242" s="139">
        <f t="shared" si="144"/>
        <v>1548.8229744749997</v>
      </c>
    </row>
    <row r="243" spans="1:20" s="7" customFormat="1" ht="62.4" x14ac:dyDescent="0.25">
      <c r="A243" s="113">
        <f>IF(J243&lt;&gt;"",1+MAX($A$17:A242),"")</f>
        <v>165</v>
      </c>
      <c r="B243" s="104"/>
      <c r="C243" s="104"/>
      <c r="D243" s="102" t="s">
        <v>69</v>
      </c>
      <c r="E243" s="125" t="s">
        <v>140</v>
      </c>
      <c r="F243" s="218" t="s">
        <v>1138</v>
      </c>
      <c r="G243" s="110">
        <v>12</v>
      </c>
      <c r="H243" s="51">
        <f>IF(VLOOKUP(J243,'HOURLY RATES'!B$116:C$124,2,0)=0,$J$3,VLOOKUP(J243,'HOURLY RATES'!B$116:C$124,2,0))</f>
        <v>0</v>
      </c>
      <c r="I243" s="52">
        <f t="shared" si="145"/>
        <v>12</v>
      </c>
      <c r="J243" s="101" t="s">
        <v>251</v>
      </c>
      <c r="K243" s="159">
        <v>2.2410000000000001</v>
      </c>
      <c r="L243" s="160">
        <f t="shared" si="146"/>
        <v>26.892000000000003</v>
      </c>
      <c r="M243" s="57">
        <f>IF(VLOOKUP(E243,'HOURLY RATES'!C$6:D$105,2,0)=0,$E$3,VLOOKUP(E243,'HOURLY RATES'!C$6:D$105,2,0))</f>
        <v>118.2114</v>
      </c>
      <c r="N243" s="161">
        <f t="shared" si="147"/>
        <v>3178.9409688000001</v>
      </c>
      <c r="O243" s="108">
        <v>270</v>
      </c>
      <c r="P243" s="108">
        <f t="shared" si="148"/>
        <v>3240</v>
      </c>
      <c r="Q243" s="162">
        <f t="shared" si="149"/>
        <v>6418.9409687999996</v>
      </c>
      <c r="R243" s="123"/>
      <c r="S243" s="138">
        <f t="shared" si="143"/>
        <v>696.97033851374999</v>
      </c>
      <c r="T243" s="139">
        <f t="shared" si="144"/>
        <v>8363.6440621649999</v>
      </c>
    </row>
    <row r="244" spans="1:20" s="7" customFormat="1" ht="62.4" x14ac:dyDescent="0.25">
      <c r="A244" s="113">
        <f>IF(J244&lt;&gt;"",1+MAX($A$17:A243),"")</f>
        <v>166</v>
      </c>
      <c r="B244" s="104"/>
      <c r="C244" s="104"/>
      <c r="D244" s="102" t="s">
        <v>69</v>
      </c>
      <c r="E244" s="125" t="s">
        <v>140</v>
      </c>
      <c r="F244" s="218" t="s">
        <v>1139</v>
      </c>
      <c r="G244" s="110">
        <v>2</v>
      </c>
      <c r="H244" s="51">
        <f>IF(VLOOKUP(J244,'HOURLY RATES'!B$116:C$124,2,0)=0,$J$3,VLOOKUP(J244,'HOURLY RATES'!B$116:C$124,2,0))</f>
        <v>0</v>
      </c>
      <c r="I244" s="52">
        <f t="shared" si="145"/>
        <v>2</v>
      </c>
      <c r="J244" s="101" t="s">
        <v>251</v>
      </c>
      <c r="K244" s="159">
        <v>2.3239999999999998</v>
      </c>
      <c r="L244" s="160">
        <f t="shared" si="146"/>
        <v>4.6479999999999997</v>
      </c>
      <c r="M244" s="57">
        <f>IF(VLOOKUP(E244,'HOURLY RATES'!C$6:D$105,2,0)=0,$E$3,VLOOKUP(E244,'HOURLY RATES'!C$6:D$105,2,0))</f>
        <v>118.2114</v>
      </c>
      <c r="N244" s="161">
        <f t="shared" si="147"/>
        <v>549.44658719999995</v>
      </c>
      <c r="O244" s="108">
        <v>280</v>
      </c>
      <c r="P244" s="108">
        <f t="shared" si="148"/>
        <v>560</v>
      </c>
      <c r="Q244" s="162">
        <f t="shared" si="149"/>
        <v>1109.4465872000001</v>
      </c>
      <c r="R244" s="123"/>
      <c r="S244" s="138">
        <f t="shared" si="143"/>
        <v>722.78405475499994</v>
      </c>
      <c r="T244" s="139">
        <f t="shared" si="144"/>
        <v>1445.5681095099999</v>
      </c>
    </row>
    <row r="245" spans="1:20" s="7" customFormat="1" ht="62.4" x14ac:dyDescent="0.25">
      <c r="A245" s="113">
        <f>IF(J245&lt;&gt;"",1+MAX($A$17:A244),"")</f>
        <v>167</v>
      </c>
      <c r="B245" s="104"/>
      <c r="C245" s="104"/>
      <c r="D245" s="102" t="s">
        <v>69</v>
      </c>
      <c r="E245" s="125" t="s">
        <v>140</v>
      </c>
      <c r="F245" s="218" t="s">
        <v>1140</v>
      </c>
      <c r="G245" s="110">
        <v>2</v>
      </c>
      <c r="H245" s="51">
        <f>IF(VLOOKUP(J245,'HOURLY RATES'!B$116:C$124,2,0)=0,$J$3,VLOOKUP(J245,'HOURLY RATES'!B$116:C$124,2,0))</f>
        <v>0</v>
      </c>
      <c r="I245" s="52">
        <f t="shared" si="145"/>
        <v>2</v>
      </c>
      <c r="J245" s="101" t="s">
        <v>251</v>
      </c>
      <c r="K245" s="159">
        <v>2.407</v>
      </c>
      <c r="L245" s="160">
        <f t="shared" si="146"/>
        <v>4.8140000000000001</v>
      </c>
      <c r="M245" s="57">
        <f>IF(VLOOKUP(E245,'HOURLY RATES'!C$6:D$105,2,0)=0,$E$3,VLOOKUP(E245,'HOURLY RATES'!C$6:D$105,2,0))</f>
        <v>118.2114</v>
      </c>
      <c r="N245" s="161">
        <f t="shared" si="147"/>
        <v>569.06967959999997</v>
      </c>
      <c r="O245" s="108">
        <v>290</v>
      </c>
      <c r="P245" s="108">
        <f t="shared" si="148"/>
        <v>580</v>
      </c>
      <c r="Q245" s="162">
        <f t="shared" si="149"/>
        <v>1149.0696796</v>
      </c>
      <c r="R245" s="123"/>
      <c r="S245" s="138">
        <f t="shared" si="143"/>
        <v>748.59777099624989</v>
      </c>
      <c r="T245" s="139">
        <f t="shared" si="144"/>
        <v>1497.1955419924998</v>
      </c>
    </row>
    <row r="246" spans="1:20" s="7" customFormat="1" ht="46.8" x14ac:dyDescent="0.25">
      <c r="A246" s="113">
        <f>IF(J246&lt;&gt;"",1+MAX($A$17:A245),"")</f>
        <v>168</v>
      </c>
      <c r="B246" s="104"/>
      <c r="C246" s="104"/>
      <c r="D246" s="102" t="s">
        <v>69</v>
      </c>
      <c r="E246" s="125" t="s">
        <v>140</v>
      </c>
      <c r="F246" s="218" t="s">
        <v>1141</v>
      </c>
      <c r="G246" s="110">
        <v>4</v>
      </c>
      <c r="H246" s="51">
        <f>IF(VLOOKUP(J246,'HOURLY RATES'!B$116:C$124,2,0)=0,$J$3,VLOOKUP(J246,'HOURLY RATES'!B$116:C$124,2,0))</f>
        <v>0</v>
      </c>
      <c r="I246" s="52">
        <f t="shared" si="145"/>
        <v>4</v>
      </c>
      <c r="J246" s="101" t="s">
        <v>251</v>
      </c>
      <c r="K246" s="159">
        <v>3.32</v>
      </c>
      <c r="L246" s="160">
        <f t="shared" si="146"/>
        <v>13.28</v>
      </c>
      <c r="M246" s="57">
        <f>IF(VLOOKUP(E246,'HOURLY RATES'!C$6:D$105,2,0)=0,$E$3,VLOOKUP(E246,'HOURLY RATES'!C$6:D$105,2,0))</f>
        <v>118.2114</v>
      </c>
      <c r="N246" s="161">
        <f t="shared" si="147"/>
        <v>1569.8473919999999</v>
      </c>
      <c r="O246" s="108">
        <v>400</v>
      </c>
      <c r="P246" s="108">
        <f t="shared" si="148"/>
        <v>1600</v>
      </c>
      <c r="Q246" s="162">
        <f t="shared" si="149"/>
        <v>3169.8473919999997</v>
      </c>
      <c r="R246" s="123"/>
      <c r="S246" s="138">
        <f t="shared" si="143"/>
        <v>1032.5486496499998</v>
      </c>
      <c r="T246" s="139">
        <f t="shared" si="144"/>
        <v>4130.1945985999992</v>
      </c>
    </row>
    <row r="247" spans="1:20" s="7" customFormat="1" ht="62.4" x14ac:dyDescent="0.25">
      <c r="A247" s="113">
        <f>IF(J247&lt;&gt;"",1+MAX($A$17:A246),"")</f>
        <v>169</v>
      </c>
      <c r="B247" s="104"/>
      <c r="C247" s="104"/>
      <c r="D247" s="102" t="s">
        <v>69</v>
      </c>
      <c r="E247" s="125" t="s">
        <v>140</v>
      </c>
      <c r="F247" s="218" t="s">
        <v>1142</v>
      </c>
      <c r="G247" s="110">
        <v>2</v>
      </c>
      <c r="H247" s="51">
        <f>IF(VLOOKUP(J247,'HOURLY RATES'!B$116:C$124,2,0)=0,$J$3,VLOOKUP(J247,'HOURLY RATES'!B$116:C$124,2,0))</f>
        <v>0</v>
      </c>
      <c r="I247" s="52">
        <f t="shared" si="145"/>
        <v>2</v>
      </c>
      <c r="J247" s="101" t="s">
        <v>251</v>
      </c>
      <c r="K247" s="159">
        <v>0.91300000000000003</v>
      </c>
      <c r="L247" s="160">
        <f t="shared" si="146"/>
        <v>1.8260000000000001</v>
      </c>
      <c r="M247" s="57">
        <f>IF(VLOOKUP(E247,'HOURLY RATES'!C$6:D$105,2,0)=0,$E$3,VLOOKUP(E247,'HOURLY RATES'!C$6:D$105,2,0))</f>
        <v>118.2114</v>
      </c>
      <c r="N247" s="161">
        <f t="shared" si="147"/>
        <v>215.85401640000001</v>
      </c>
      <c r="O247" s="108">
        <v>110</v>
      </c>
      <c r="P247" s="108">
        <f t="shared" si="148"/>
        <v>220</v>
      </c>
      <c r="Q247" s="162">
        <f t="shared" si="149"/>
        <v>435.85401639999998</v>
      </c>
      <c r="R247" s="123"/>
      <c r="S247" s="138">
        <f t="shared" si="143"/>
        <v>283.95087865374995</v>
      </c>
      <c r="T247" s="139">
        <f t="shared" si="144"/>
        <v>567.90175730749991</v>
      </c>
    </row>
    <row r="248" spans="1:20" s="7" customFormat="1" ht="62.4" x14ac:dyDescent="0.25">
      <c r="A248" s="113">
        <f>IF(J248&lt;&gt;"",1+MAX($A$17:A247),"")</f>
        <v>170</v>
      </c>
      <c r="B248" s="104"/>
      <c r="C248" s="104"/>
      <c r="D248" s="102" t="s">
        <v>69</v>
      </c>
      <c r="E248" s="125" t="s">
        <v>140</v>
      </c>
      <c r="F248" s="218" t="s">
        <v>1143</v>
      </c>
      <c r="G248" s="110">
        <v>1</v>
      </c>
      <c r="H248" s="51">
        <f>IF(VLOOKUP(J248,'HOURLY RATES'!B$116:C$124,2,0)=0,$J$3,VLOOKUP(J248,'HOURLY RATES'!B$116:C$124,2,0))</f>
        <v>0</v>
      </c>
      <c r="I248" s="52">
        <f t="shared" si="145"/>
        <v>1</v>
      </c>
      <c r="J248" s="101" t="s">
        <v>251</v>
      </c>
      <c r="K248" s="159">
        <v>0.95450000000000002</v>
      </c>
      <c r="L248" s="160">
        <f t="shared" ref="L248:L283" si="150">K248*I248</f>
        <v>0.95450000000000002</v>
      </c>
      <c r="M248" s="57">
        <f>IF(VLOOKUP(E248,'HOURLY RATES'!C$6:D$105,2,0)=0,$E$3,VLOOKUP(E248,'HOURLY RATES'!C$6:D$105,2,0))</f>
        <v>118.2114</v>
      </c>
      <c r="N248" s="161">
        <f t="shared" ref="N248:N283" si="151">M248*L248</f>
        <v>112.83278129999999</v>
      </c>
      <c r="O248" s="108">
        <v>115</v>
      </c>
      <c r="P248" s="108">
        <f t="shared" ref="P248:P283" si="152">O248*I248</f>
        <v>115</v>
      </c>
      <c r="Q248" s="162">
        <f t="shared" ref="Q248:Q283" si="153">P248+N248</f>
        <v>227.83278129999999</v>
      </c>
      <c r="R248" s="123"/>
      <c r="S248" s="138">
        <f t="shared" si="143"/>
        <v>296.85773677437498</v>
      </c>
      <c r="T248" s="139">
        <f t="shared" si="144"/>
        <v>296.85773677437498</v>
      </c>
    </row>
    <row r="249" spans="1:20" s="7" customFormat="1" ht="62.4" x14ac:dyDescent="0.25">
      <c r="A249" s="113">
        <f>IF(J249&lt;&gt;"",1+MAX($A$17:A248),"")</f>
        <v>171</v>
      </c>
      <c r="B249" s="104"/>
      <c r="C249" s="104"/>
      <c r="D249" s="102" t="s">
        <v>69</v>
      </c>
      <c r="E249" s="125" t="s">
        <v>140</v>
      </c>
      <c r="F249" s="218" t="s">
        <v>1144</v>
      </c>
      <c r="G249" s="110">
        <v>2</v>
      </c>
      <c r="H249" s="51">
        <f>IF(VLOOKUP(J249,'HOURLY RATES'!B$116:C$124,2,0)=0,$J$3,VLOOKUP(J249,'HOURLY RATES'!B$116:C$124,2,0))</f>
        <v>0</v>
      </c>
      <c r="I249" s="52">
        <f t="shared" si="145"/>
        <v>2</v>
      </c>
      <c r="J249" s="101" t="s">
        <v>251</v>
      </c>
      <c r="K249" s="159">
        <v>0.996</v>
      </c>
      <c r="L249" s="160">
        <f t="shared" si="150"/>
        <v>1.992</v>
      </c>
      <c r="M249" s="57">
        <f>IF(VLOOKUP(E249,'HOURLY RATES'!C$6:D$105,2,0)=0,$E$3,VLOOKUP(E249,'HOURLY RATES'!C$6:D$105,2,0))</f>
        <v>118.2114</v>
      </c>
      <c r="N249" s="161">
        <f t="shared" si="151"/>
        <v>235.4771088</v>
      </c>
      <c r="O249" s="108">
        <v>120</v>
      </c>
      <c r="P249" s="108">
        <f t="shared" si="152"/>
        <v>240</v>
      </c>
      <c r="Q249" s="162">
        <f t="shared" si="153"/>
        <v>475.4771088</v>
      </c>
      <c r="R249" s="123"/>
      <c r="S249" s="138">
        <f t="shared" si="143"/>
        <v>309.76459489499996</v>
      </c>
      <c r="T249" s="139">
        <f t="shared" si="144"/>
        <v>619.52918978999992</v>
      </c>
    </row>
    <row r="250" spans="1:20" s="7" customFormat="1" ht="62.4" x14ac:dyDescent="0.25">
      <c r="A250" s="113">
        <f>IF(J250&lt;&gt;"",1+MAX($A$17:A249),"")</f>
        <v>172</v>
      </c>
      <c r="B250" s="104"/>
      <c r="C250" s="104"/>
      <c r="D250" s="102" t="s">
        <v>69</v>
      </c>
      <c r="E250" s="125" t="s">
        <v>140</v>
      </c>
      <c r="F250" s="218" t="s">
        <v>1145</v>
      </c>
      <c r="G250" s="110">
        <v>2</v>
      </c>
      <c r="H250" s="51">
        <f>IF(VLOOKUP(J250,'HOURLY RATES'!B$116:C$124,2,0)=0,$J$3,VLOOKUP(J250,'HOURLY RATES'!B$116:C$124,2,0))</f>
        <v>0</v>
      </c>
      <c r="I250" s="52">
        <f t="shared" si="145"/>
        <v>2</v>
      </c>
      <c r="J250" s="101" t="s">
        <v>251</v>
      </c>
      <c r="K250" s="159">
        <v>1.0375000000000001</v>
      </c>
      <c r="L250" s="160">
        <f t="shared" si="150"/>
        <v>2.0750000000000002</v>
      </c>
      <c r="M250" s="57">
        <f>IF(VLOOKUP(E250,'HOURLY RATES'!C$6:D$105,2,0)=0,$E$3,VLOOKUP(E250,'HOURLY RATES'!C$6:D$105,2,0))</f>
        <v>118.2114</v>
      </c>
      <c r="N250" s="161">
        <f t="shared" si="151"/>
        <v>245.28865500000001</v>
      </c>
      <c r="O250" s="108">
        <v>125</v>
      </c>
      <c r="P250" s="108">
        <f t="shared" si="152"/>
        <v>250</v>
      </c>
      <c r="Q250" s="162">
        <f t="shared" si="153"/>
        <v>495.28865500000001</v>
      </c>
      <c r="R250" s="123"/>
      <c r="S250" s="138">
        <f t="shared" si="143"/>
        <v>322.67145301562499</v>
      </c>
      <c r="T250" s="139">
        <f t="shared" si="144"/>
        <v>645.34290603124998</v>
      </c>
    </row>
    <row r="251" spans="1:20" s="7" customFormat="1" ht="62.4" x14ac:dyDescent="0.25">
      <c r="A251" s="113">
        <f>IF(J251&lt;&gt;"",1+MAX($A$17:A250),"")</f>
        <v>173</v>
      </c>
      <c r="B251" s="104"/>
      <c r="C251" s="104"/>
      <c r="D251" s="102" t="s">
        <v>69</v>
      </c>
      <c r="E251" s="125" t="s">
        <v>140</v>
      </c>
      <c r="F251" s="218" t="s">
        <v>1146</v>
      </c>
      <c r="G251" s="110">
        <v>2</v>
      </c>
      <c r="H251" s="51">
        <f>IF(VLOOKUP(J251,'HOURLY RATES'!B$116:C$124,2,0)=0,$J$3,VLOOKUP(J251,'HOURLY RATES'!B$116:C$124,2,0))</f>
        <v>0</v>
      </c>
      <c r="I251" s="52">
        <f t="shared" si="145"/>
        <v>2</v>
      </c>
      <c r="J251" s="101" t="s">
        <v>251</v>
      </c>
      <c r="K251" s="159">
        <v>1.079</v>
      </c>
      <c r="L251" s="160">
        <f t="shared" si="150"/>
        <v>2.1579999999999999</v>
      </c>
      <c r="M251" s="57">
        <f>IF(VLOOKUP(E251,'HOURLY RATES'!C$6:D$105,2,0)=0,$E$3,VLOOKUP(E251,'HOURLY RATES'!C$6:D$105,2,0))</f>
        <v>118.2114</v>
      </c>
      <c r="N251" s="161">
        <f t="shared" si="151"/>
        <v>255.10020119999999</v>
      </c>
      <c r="O251" s="108">
        <v>130</v>
      </c>
      <c r="P251" s="108">
        <f t="shared" si="152"/>
        <v>260</v>
      </c>
      <c r="Q251" s="162">
        <f t="shared" si="153"/>
        <v>515.10020120000001</v>
      </c>
      <c r="R251" s="123"/>
      <c r="S251" s="138">
        <f t="shared" si="143"/>
        <v>335.57831113624997</v>
      </c>
      <c r="T251" s="139">
        <f t="shared" si="144"/>
        <v>671.15662227249993</v>
      </c>
    </row>
    <row r="252" spans="1:20" s="7" customFormat="1" ht="62.4" x14ac:dyDescent="0.25">
      <c r="A252" s="113">
        <f>IF(J252&lt;&gt;"",1+MAX($A$17:A251),"")</f>
        <v>174</v>
      </c>
      <c r="B252" s="104"/>
      <c r="C252" s="104"/>
      <c r="D252" s="102" t="s">
        <v>69</v>
      </c>
      <c r="E252" s="125" t="s">
        <v>140</v>
      </c>
      <c r="F252" s="218" t="s">
        <v>1147</v>
      </c>
      <c r="G252" s="110">
        <v>18</v>
      </c>
      <c r="H252" s="51">
        <f>IF(VLOOKUP(J252,'HOURLY RATES'!B$116:C$124,2,0)=0,$J$3,VLOOKUP(J252,'HOURLY RATES'!B$116:C$124,2,0))</f>
        <v>0</v>
      </c>
      <c r="I252" s="52">
        <f t="shared" si="145"/>
        <v>18</v>
      </c>
      <c r="J252" s="101" t="s">
        <v>251</v>
      </c>
      <c r="K252" s="159">
        <v>1.3280000000000001</v>
      </c>
      <c r="L252" s="160">
        <f t="shared" si="150"/>
        <v>23.904</v>
      </c>
      <c r="M252" s="57">
        <f>IF(VLOOKUP(E252,'HOURLY RATES'!C$6:D$105,2,0)=0,$E$3,VLOOKUP(E252,'HOURLY RATES'!C$6:D$105,2,0))</f>
        <v>118.2114</v>
      </c>
      <c r="N252" s="161">
        <f t="shared" si="151"/>
        <v>2825.7253056</v>
      </c>
      <c r="O252" s="108">
        <v>160</v>
      </c>
      <c r="P252" s="108">
        <f t="shared" si="152"/>
        <v>2880</v>
      </c>
      <c r="Q252" s="162">
        <f t="shared" si="153"/>
        <v>5705.7253056</v>
      </c>
      <c r="R252" s="123"/>
      <c r="S252" s="138">
        <f t="shared" si="143"/>
        <v>413.01945985999993</v>
      </c>
      <c r="T252" s="139">
        <f t="shared" si="144"/>
        <v>7434.350277479999</v>
      </c>
    </row>
    <row r="253" spans="1:20" s="7" customFormat="1" ht="62.4" x14ac:dyDescent="0.25">
      <c r="A253" s="113">
        <f>IF(J253&lt;&gt;"",1+MAX($A$17:A252),"")</f>
        <v>175</v>
      </c>
      <c r="B253" s="104"/>
      <c r="C253" s="104"/>
      <c r="D253" s="102" t="s">
        <v>69</v>
      </c>
      <c r="E253" s="125" t="s">
        <v>140</v>
      </c>
      <c r="F253" s="218" t="s">
        <v>1148</v>
      </c>
      <c r="G253" s="110">
        <v>3</v>
      </c>
      <c r="H253" s="51">
        <f>IF(VLOOKUP(J253,'HOURLY RATES'!B$116:C$124,2,0)=0,$J$3,VLOOKUP(J253,'HOURLY RATES'!B$116:C$124,2,0))</f>
        <v>0</v>
      </c>
      <c r="I253" s="52">
        <f t="shared" si="145"/>
        <v>3</v>
      </c>
      <c r="J253" s="101" t="s">
        <v>251</v>
      </c>
      <c r="K253" s="159">
        <v>1.411</v>
      </c>
      <c r="L253" s="160">
        <f t="shared" si="150"/>
        <v>4.2330000000000005</v>
      </c>
      <c r="M253" s="57">
        <f>IF(VLOOKUP(E253,'HOURLY RATES'!C$6:D$105,2,0)=0,$E$3,VLOOKUP(E253,'HOURLY RATES'!C$6:D$105,2,0))</f>
        <v>118.2114</v>
      </c>
      <c r="N253" s="161">
        <f t="shared" si="151"/>
        <v>500.38885620000008</v>
      </c>
      <c r="O253" s="108">
        <v>170</v>
      </c>
      <c r="P253" s="108">
        <f t="shared" si="152"/>
        <v>510</v>
      </c>
      <c r="Q253" s="162">
        <f t="shared" si="153"/>
        <v>1010.3888562000001</v>
      </c>
      <c r="R253" s="123"/>
      <c r="S253" s="138">
        <f t="shared" si="143"/>
        <v>438.83317610124999</v>
      </c>
      <c r="T253" s="139">
        <f t="shared" si="144"/>
        <v>1316.4995283037499</v>
      </c>
    </row>
    <row r="254" spans="1:20" s="7" customFormat="1" ht="62.4" x14ac:dyDescent="0.25">
      <c r="A254" s="113">
        <f>IF(J254&lt;&gt;"",1+MAX($A$17:A253),"")</f>
        <v>176</v>
      </c>
      <c r="B254" s="104"/>
      <c r="C254" s="104"/>
      <c r="D254" s="102" t="s">
        <v>69</v>
      </c>
      <c r="E254" s="125" t="s">
        <v>140</v>
      </c>
      <c r="F254" s="218" t="s">
        <v>1149</v>
      </c>
      <c r="G254" s="110">
        <v>9</v>
      </c>
      <c r="H254" s="51">
        <f>IF(VLOOKUP(J254,'HOURLY RATES'!B$116:C$124,2,0)=0,$J$3,VLOOKUP(J254,'HOURLY RATES'!B$116:C$124,2,0))</f>
        <v>0</v>
      </c>
      <c r="I254" s="52">
        <f t="shared" si="145"/>
        <v>9</v>
      </c>
      <c r="J254" s="101" t="s">
        <v>251</v>
      </c>
      <c r="K254" s="159">
        <v>1.494</v>
      </c>
      <c r="L254" s="160">
        <f t="shared" si="150"/>
        <v>13.446</v>
      </c>
      <c r="M254" s="57">
        <f>IF(VLOOKUP(E254,'HOURLY RATES'!C$6:D$105,2,0)=0,$E$3,VLOOKUP(E254,'HOURLY RATES'!C$6:D$105,2,0))</f>
        <v>118.2114</v>
      </c>
      <c r="N254" s="161">
        <f t="shared" si="151"/>
        <v>1589.4704844</v>
      </c>
      <c r="O254" s="108">
        <v>180</v>
      </c>
      <c r="P254" s="108">
        <f t="shared" si="152"/>
        <v>1620</v>
      </c>
      <c r="Q254" s="162">
        <f t="shared" si="153"/>
        <v>3209.4704843999998</v>
      </c>
      <c r="R254" s="123"/>
      <c r="S254" s="138">
        <f t="shared" si="143"/>
        <v>464.6468923425</v>
      </c>
      <c r="T254" s="139">
        <f t="shared" si="144"/>
        <v>4181.8220310825</v>
      </c>
    </row>
    <row r="255" spans="1:20" s="7" customFormat="1" ht="62.4" x14ac:dyDescent="0.25">
      <c r="A255" s="113">
        <f>IF(J255&lt;&gt;"",1+MAX($A$17:A254),"")</f>
        <v>177</v>
      </c>
      <c r="B255" s="104"/>
      <c r="C255" s="104"/>
      <c r="D255" s="102" t="s">
        <v>69</v>
      </c>
      <c r="E255" s="125" t="s">
        <v>140</v>
      </c>
      <c r="F255" s="218" t="s">
        <v>1150</v>
      </c>
      <c r="G255" s="110">
        <v>6</v>
      </c>
      <c r="H255" s="51">
        <f>IF(VLOOKUP(J255,'HOURLY RATES'!B$116:C$124,2,0)=0,$J$3,VLOOKUP(J255,'HOURLY RATES'!B$116:C$124,2,0))</f>
        <v>0</v>
      </c>
      <c r="I255" s="52">
        <f t="shared" si="145"/>
        <v>6</v>
      </c>
      <c r="J255" s="101" t="s">
        <v>251</v>
      </c>
      <c r="K255" s="159">
        <v>2.6560000000000001</v>
      </c>
      <c r="L255" s="160">
        <f t="shared" si="150"/>
        <v>15.936</v>
      </c>
      <c r="M255" s="57">
        <f>IF(VLOOKUP(E255,'HOURLY RATES'!C$6:D$105,2,0)=0,$E$3,VLOOKUP(E255,'HOURLY RATES'!C$6:D$105,2,0))</f>
        <v>118.2114</v>
      </c>
      <c r="N255" s="161">
        <f t="shared" si="151"/>
        <v>1883.8168704</v>
      </c>
      <c r="O255" s="108">
        <v>320</v>
      </c>
      <c r="P255" s="108">
        <f t="shared" si="152"/>
        <v>1920</v>
      </c>
      <c r="Q255" s="162">
        <f t="shared" si="153"/>
        <v>3803.8168704</v>
      </c>
      <c r="R255" s="123"/>
      <c r="S255" s="138">
        <f t="shared" si="143"/>
        <v>826.03891971999985</v>
      </c>
      <c r="T255" s="139">
        <f t="shared" si="144"/>
        <v>4956.2335183199993</v>
      </c>
    </row>
    <row r="256" spans="1:20" s="7" customFormat="1" ht="62.4" x14ac:dyDescent="0.25">
      <c r="A256" s="113">
        <f>IF(J256&lt;&gt;"",1+MAX($A$17:A255),"")</f>
        <v>178</v>
      </c>
      <c r="B256" s="104"/>
      <c r="C256" s="104"/>
      <c r="D256" s="102" t="s">
        <v>69</v>
      </c>
      <c r="E256" s="125" t="s">
        <v>140</v>
      </c>
      <c r="F256" s="218" t="s">
        <v>1151</v>
      </c>
      <c r="G256" s="110">
        <v>3</v>
      </c>
      <c r="H256" s="51">
        <f>IF(VLOOKUP(J256,'HOURLY RATES'!B$116:C$124,2,0)=0,$J$3,VLOOKUP(J256,'HOURLY RATES'!B$116:C$124,2,0))</f>
        <v>0</v>
      </c>
      <c r="I256" s="52">
        <f t="shared" si="145"/>
        <v>3</v>
      </c>
      <c r="J256" s="101" t="s">
        <v>251</v>
      </c>
      <c r="K256" s="159">
        <v>2.8220000000000001</v>
      </c>
      <c r="L256" s="160">
        <f t="shared" si="150"/>
        <v>8.4660000000000011</v>
      </c>
      <c r="M256" s="57">
        <f>IF(VLOOKUP(E256,'HOURLY RATES'!C$6:D$105,2,0)=0,$E$3,VLOOKUP(E256,'HOURLY RATES'!C$6:D$105,2,0))</f>
        <v>118.2114</v>
      </c>
      <c r="N256" s="161">
        <f t="shared" si="151"/>
        <v>1000.7777124000002</v>
      </c>
      <c r="O256" s="108">
        <v>340</v>
      </c>
      <c r="P256" s="108">
        <f t="shared" si="152"/>
        <v>1020</v>
      </c>
      <c r="Q256" s="162">
        <f t="shared" si="153"/>
        <v>2020.7777124000002</v>
      </c>
      <c r="R256" s="123"/>
      <c r="S256" s="138">
        <f t="shared" si="143"/>
        <v>877.66635220249998</v>
      </c>
      <c r="T256" s="139">
        <f t="shared" si="144"/>
        <v>2632.9990566074998</v>
      </c>
    </row>
    <row r="257" spans="1:20" s="7" customFormat="1" ht="62.4" x14ac:dyDescent="0.25">
      <c r="A257" s="113">
        <f>IF(J257&lt;&gt;"",1+MAX($A$17:A256),"")</f>
        <v>179</v>
      </c>
      <c r="B257" s="104"/>
      <c r="C257" s="104"/>
      <c r="D257" s="102" t="s">
        <v>69</v>
      </c>
      <c r="E257" s="125" t="s">
        <v>140</v>
      </c>
      <c r="F257" s="218" t="s">
        <v>1152</v>
      </c>
      <c r="G257" s="110">
        <v>5</v>
      </c>
      <c r="H257" s="51">
        <f>IF(VLOOKUP(J257,'HOURLY RATES'!B$116:C$124,2,0)=0,$J$3,VLOOKUP(J257,'HOURLY RATES'!B$116:C$124,2,0))</f>
        <v>0</v>
      </c>
      <c r="I257" s="52">
        <f t="shared" si="145"/>
        <v>5</v>
      </c>
      <c r="J257" s="101" t="s">
        <v>251</v>
      </c>
      <c r="K257" s="159">
        <v>3.7349999999999999</v>
      </c>
      <c r="L257" s="160">
        <f t="shared" si="150"/>
        <v>18.675000000000001</v>
      </c>
      <c r="M257" s="57">
        <f>IF(VLOOKUP(E257,'HOURLY RATES'!C$6:D$105,2,0)=0,$E$3,VLOOKUP(E257,'HOURLY RATES'!C$6:D$105,2,0))</f>
        <v>118.2114</v>
      </c>
      <c r="N257" s="161">
        <f t="shared" si="151"/>
        <v>2207.5978949999999</v>
      </c>
      <c r="O257" s="108">
        <v>450</v>
      </c>
      <c r="P257" s="108">
        <f t="shared" si="152"/>
        <v>2250</v>
      </c>
      <c r="Q257" s="162">
        <f t="shared" si="153"/>
        <v>4457.5978949999999</v>
      </c>
      <c r="R257" s="123"/>
      <c r="S257" s="138">
        <f t="shared" si="143"/>
        <v>1161.6172308562498</v>
      </c>
      <c r="T257" s="139">
        <f t="shared" si="144"/>
        <v>5808.086154281249</v>
      </c>
    </row>
    <row r="258" spans="1:20" s="7" customFormat="1" ht="62.4" x14ac:dyDescent="0.25">
      <c r="A258" s="113">
        <f>IF(J258&lt;&gt;"",1+MAX($A$17:A257),"")</f>
        <v>180</v>
      </c>
      <c r="B258" s="104"/>
      <c r="C258" s="104"/>
      <c r="D258" s="102" t="s">
        <v>69</v>
      </c>
      <c r="E258" s="125" t="s">
        <v>140</v>
      </c>
      <c r="F258" s="218" t="s">
        <v>1153</v>
      </c>
      <c r="G258" s="110">
        <v>11</v>
      </c>
      <c r="H258" s="51">
        <f>IF(VLOOKUP(J258,'HOURLY RATES'!B$116:C$124,2,0)=0,$J$3,VLOOKUP(J258,'HOURLY RATES'!B$116:C$124,2,0))</f>
        <v>0</v>
      </c>
      <c r="I258" s="52">
        <f t="shared" si="145"/>
        <v>11</v>
      </c>
      <c r="J258" s="101" t="s">
        <v>251</v>
      </c>
      <c r="K258" s="159">
        <v>2.4900000000000002</v>
      </c>
      <c r="L258" s="160">
        <f t="shared" si="150"/>
        <v>27.39</v>
      </c>
      <c r="M258" s="57">
        <f>IF(VLOOKUP(E258,'HOURLY RATES'!C$6:D$105,2,0)=0,$E$3,VLOOKUP(E258,'HOURLY RATES'!C$6:D$105,2,0))</f>
        <v>118.2114</v>
      </c>
      <c r="N258" s="161">
        <f t="shared" si="151"/>
        <v>3237.810246</v>
      </c>
      <c r="O258" s="108">
        <v>300</v>
      </c>
      <c r="P258" s="108">
        <f t="shared" si="152"/>
        <v>3300</v>
      </c>
      <c r="Q258" s="162">
        <f t="shared" si="153"/>
        <v>6537.810246</v>
      </c>
      <c r="R258" s="123"/>
      <c r="S258" s="138">
        <f t="shared" si="143"/>
        <v>774.41148723749984</v>
      </c>
      <c r="T258" s="139">
        <f t="shared" si="144"/>
        <v>8518.5263596124987</v>
      </c>
    </row>
    <row r="259" spans="1:20" s="7" customFormat="1" ht="62.4" x14ac:dyDescent="0.25">
      <c r="A259" s="113">
        <f>IF(J259&lt;&gt;"",1+MAX($A$17:A258),"")</f>
        <v>181</v>
      </c>
      <c r="B259" s="104"/>
      <c r="C259" s="104"/>
      <c r="D259" s="102" t="s">
        <v>69</v>
      </c>
      <c r="E259" s="125" t="s">
        <v>140</v>
      </c>
      <c r="F259" s="218" t="s">
        <v>1154</v>
      </c>
      <c r="G259" s="110">
        <v>27</v>
      </c>
      <c r="H259" s="51">
        <f>IF(VLOOKUP(J259,'HOURLY RATES'!B$116:C$124,2,0)=0,$J$3,VLOOKUP(J259,'HOURLY RATES'!B$116:C$124,2,0))</f>
        <v>0</v>
      </c>
      <c r="I259" s="52">
        <f t="shared" si="145"/>
        <v>27</v>
      </c>
      <c r="J259" s="101" t="s">
        <v>251</v>
      </c>
      <c r="K259" s="159">
        <v>2.3239999999999998</v>
      </c>
      <c r="L259" s="160">
        <f t="shared" si="150"/>
        <v>62.747999999999998</v>
      </c>
      <c r="M259" s="57">
        <f>IF(VLOOKUP(E259,'HOURLY RATES'!C$6:D$105,2,0)=0,$E$3,VLOOKUP(E259,'HOURLY RATES'!C$6:D$105,2,0))</f>
        <v>118.2114</v>
      </c>
      <c r="N259" s="161">
        <f t="shared" si="151"/>
        <v>7417.5289272</v>
      </c>
      <c r="O259" s="108">
        <v>280</v>
      </c>
      <c r="P259" s="108">
        <f t="shared" si="152"/>
        <v>7560</v>
      </c>
      <c r="Q259" s="162">
        <f t="shared" si="153"/>
        <v>14977.528927200001</v>
      </c>
      <c r="R259" s="123"/>
      <c r="S259" s="138">
        <f t="shared" si="143"/>
        <v>722.78405475499983</v>
      </c>
      <c r="T259" s="139">
        <f t="shared" si="144"/>
        <v>19515.169478384996</v>
      </c>
    </row>
    <row r="260" spans="1:20" s="7" customFormat="1" ht="62.4" x14ac:dyDescent="0.25">
      <c r="A260" s="113">
        <f>IF(J260&lt;&gt;"",1+MAX($A$17:A259),"")</f>
        <v>182</v>
      </c>
      <c r="B260" s="104"/>
      <c r="C260" s="104"/>
      <c r="D260" s="102" t="s">
        <v>69</v>
      </c>
      <c r="E260" s="125" t="s">
        <v>140</v>
      </c>
      <c r="F260" s="218" t="s">
        <v>1155</v>
      </c>
      <c r="G260" s="110">
        <v>1</v>
      </c>
      <c r="H260" s="51">
        <f>IF(VLOOKUP(J260,'HOURLY RATES'!B$116:C$124,2,0)=0,$J$3,VLOOKUP(J260,'HOURLY RATES'!B$116:C$124,2,0))</f>
        <v>0</v>
      </c>
      <c r="I260" s="52">
        <f t="shared" si="145"/>
        <v>1</v>
      </c>
      <c r="J260" s="101" t="s">
        <v>251</v>
      </c>
      <c r="K260" s="159">
        <v>3.65</v>
      </c>
      <c r="L260" s="160">
        <f t="shared" si="150"/>
        <v>3.65</v>
      </c>
      <c r="M260" s="57">
        <f>IF(VLOOKUP(E260,'HOURLY RATES'!C$6:D$105,2,0)=0,$E$3,VLOOKUP(E260,'HOURLY RATES'!C$6:D$105,2,0))</f>
        <v>118.2114</v>
      </c>
      <c r="N260" s="161">
        <f t="shared" si="151"/>
        <v>431.47161</v>
      </c>
      <c r="O260" s="108">
        <v>750</v>
      </c>
      <c r="P260" s="108">
        <f t="shared" si="152"/>
        <v>750</v>
      </c>
      <c r="Q260" s="162">
        <f t="shared" si="153"/>
        <v>1181.4716100000001</v>
      </c>
      <c r="R260" s="123"/>
      <c r="S260" s="138">
        <f t="shared" si="143"/>
        <v>1549.8283801874998</v>
      </c>
      <c r="T260" s="139">
        <f t="shared" si="144"/>
        <v>1549.8283801874998</v>
      </c>
    </row>
    <row r="261" spans="1:20" s="7" customFormat="1" ht="62.4" x14ac:dyDescent="0.25">
      <c r="A261" s="113">
        <f>IF(J261&lt;&gt;"",1+MAX($A$17:A260),"")</f>
        <v>183</v>
      </c>
      <c r="B261" s="104"/>
      <c r="C261" s="104"/>
      <c r="D261" s="102" t="s">
        <v>69</v>
      </c>
      <c r="E261" s="125" t="s">
        <v>140</v>
      </c>
      <c r="F261" s="218" t="s">
        <v>1156</v>
      </c>
      <c r="G261" s="110">
        <v>1</v>
      </c>
      <c r="H261" s="51">
        <f>IF(VLOOKUP(J261,'HOURLY RATES'!B$116:C$124,2,0)=0,$J$3,VLOOKUP(J261,'HOURLY RATES'!B$116:C$124,2,0))</f>
        <v>0</v>
      </c>
      <c r="I261" s="52">
        <f t="shared" si="145"/>
        <v>1</v>
      </c>
      <c r="J261" s="101" t="s">
        <v>251</v>
      </c>
      <c r="K261" s="159">
        <v>2.6560000000000001</v>
      </c>
      <c r="L261" s="160">
        <f t="shared" si="150"/>
        <v>2.6560000000000001</v>
      </c>
      <c r="M261" s="57">
        <f>IF(VLOOKUP(E261,'HOURLY RATES'!C$6:D$105,2,0)=0,$E$3,VLOOKUP(E261,'HOURLY RATES'!C$6:D$105,2,0))</f>
        <v>118.2114</v>
      </c>
      <c r="N261" s="161">
        <f t="shared" si="151"/>
        <v>313.96947840000001</v>
      </c>
      <c r="O261" s="108">
        <v>320</v>
      </c>
      <c r="P261" s="108">
        <f t="shared" si="152"/>
        <v>320</v>
      </c>
      <c r="Q261" s="162">
        <f t="shared" si="153"/>
        <v>633.96947840000007</v>
      </c>
      <c r="R261" s="123"/>
      <c r="S261" s="138">
        <f t="shared" si="143"/>
        <v>826.03891971999997</v>
      </c>
      <c r="T261" s="139">
        <f t="shared" si="144"/>
        <v>826.03891971999997</v>
      </c>
    </row>
    <row r="262" spans="1:20" s="7" customFormat="1" ht="62.4" x14ac:dyDescent="0.25">
      <c r="A262" s="113">
        <f>IF(J262&lt;&gt;"",1+MAX($A$17:A261),"")</f>
        <v>184</v>
      </c>
      <c r="B262" s="104"/>
      <c r="C262" s="104"/>
      <c r="D262" s="102" t="s">
        <v>69</v>
      </c>
      <c r="E262" s="125" t="s">
        <v>140</v>
      </c>
      <c r="F262" s="218" t="s">
        <v>1157</v>
      </c>
      <c r="G262" s="110">
        <v>1</v>
      </c>
      <c r="H262" s="51">
        <f>IF(VLOOKUP(J262,'HOURLY RATES'!B$116:C$124,2,0)=0,$J$3,VLOOKUP(J262,'HOURLY RATES'!B$116:C$124,2,0))</f>
        <v>0</v>
      </c>
      <c r="I262" s="52">
        <f t="shared" si="145"/>
        <v>1</v>
      </c>
      <c r="J262" s="101" t="s">
        <v>251</v>
      </c>
      <c r="K262" s="159">
        <v>4.12</v>
      </c>
      <c r="L262" s="160">
        <f t="shared" si="150"/>
        <v>4.12</v>
      </c>
      <c r="M262" s="57">
        <f>IF(VLOOKUP(E262,'HOURLY RATES'!C$6:D$105,2,0)=0,$E$3,VLOOKUP(E262,'HOURLY RATES'!C$6:D$105,2,0))</f>
        <v>118.2114</v>
      </c>
      <c r="N262" s="161">
        <f t="shared" si="151"/>
        <v>487.03096800000003</v>
      </c>
      <c r="O262" s="108">
        <v>1200</v>
      </c>
      <c r="P262" s="108">
        <f t="shared" si="152"/>
        <v>1200</v>
      </c>
      <c r="Q262" s="162">
        <f t="shared" si="153"/>
        <v>1687.030968</v>
      </c>
      <c r="R262" s="123"/>
      <c r="S262" s="138">
        <f t="shared" si="143"/>
        <v>2221.7585806500001</v>
      </c>
      <c r="T262" s="139">
        <f t="shared" si="144"/>
        <v>2221.7585806500001</v>
      </c>
    </row>
    <row r="263" spans="1:20" s="7" customFormat="1" ht="46.8" x14ac:dyDescent="0.25">
      <c r="A263" s="113">
        <f>IF(J263&lt;&gt;"",1+MAX($A$17:A262),"")</f>
        <v>185</v>
      </c>
      <c r="B263" s="104"/>
      <c r="C263" s="104"/>
      <c r="D263" s="102" t="s">
        <v>69</v>
      </c>
      <c r="E263" s="125" t="s">
        <v>140</v>
      </c>
      <c r="F263" s="218" t="s">
        <v>1158</v>
      </c>
      <c r="G263" s="110">
        <v>1</v>
      </c>
      <c r="H263" s="51">
        <f>IF(VLOOKUP(J263,'HOURLY RATES'!B$116:C$124,2,0)=0,$J$3,VLOOKUP(J263,'HOURLY RATES'!B$116:C$124,2,0))</f>
        <v>0</v>
      </c>
      <c r="I263" s="52">
        <f t="shared" si="145"/>
        <v>1</v>
      </c>
      <c r="J263" s="101" t="s">
        <v>251</v>
      </c>
      <c r="K263" s="159">
        <v>1.2450000000000001</v>
      </c>
      <c r="L263" s="160">
        <f t="shared" si="150"/>
        <v>1.2450000000000001</v>
      </c>
      <c r="M263" s="57">
        <f>IF(VLOOKUP(E263,'HOURLY RATES'!C$6:D$105,2,0)=0,$E$3,VLOOKUP(E263,'HOURLY RATES'!C$6:D$105,2,0))</f>
        <v>118.2114</v>
      </c>
      <c r="N263" s="161">
        <f t="shared" si="151"/>
        <v>147.173193</v>
      </c>
      <c r="O263" s="108">
        <v>150</v>
      </c>
      <c r="P263" s="108">
        <f t="shared" si="152"/>
        <v>150</v>
      </c>
      <c r="Q263" s="162">
        <f t="shared" si="153"/>
        <v>297.17319299999997</v>
      </c>
      <c r="R263" s="123"/>
      <c r="S263" s="138">
        <f t="shared" si="143"/>
        <v>387.20574361874992</v>
      </c>
      <c r="T263" s="139">
        <f t="shared" si="144"/>
        <v>387.20574361874992</v>
      </c>
    </row>
    <row r="264" spans="1:20" s="7" customFormat="1" ht="46.8" x14ac:dyDescent="0.25">
      <c r="A264" s="113">
        <f>IF(J264&lt;&gt;"",1+MAX($A$17:A263),"")</f>
        <v>186</v>
      </c>
      <c r="B264" s="104"/>
      <c r="C264" s="104"/>
      <c r="D264" s="102" t="s">
        <v>69</v>
      </c>
      <c r="E264" s="125" t="s">
        <v>140</v>
      </c>
      <c r="F264" s="218" t="s">
        <v>1159</v>
      </c>
      <c r="G264" s="110">
        <v>1</v>
      </c>
      <c r="H264" s="51">
        <f>IF(VLOOKUP(J264,'HOURLY RATES'!B$116:C$124,2,0)=0,$J$3,VLOOKUP(J264,'HOURLY RATES'!B$116:C$124,2,0))</f>
        <v>0</v>
      </c>
      <c r="I264" s="52">
        <f t="shared" si="145"/>
        <v>1</v>
      </c>
      <c r="J264" s="101" t="s">
        <v>251</v>
      </c>
      <c r="K264" s="159">
        <v>1.2450000000000001</v>
      </c>
      <c r="L264" s="160">
        <f t="shared" si="150"/>
        <v>1.2450000000000001</v>
      </c>
      <c r="M264" s="57">
        <f>IF(VLOOKUP(E264,'HOURLY RATES'!C$6:D$105,2,0)=0,$E$3,VLOOKUP(E264,'HOURLY RATES'!C$6:D$105,2,0))</f>
        <v>118.2114</v>
      </c>
      <c r="N264" s="161">
        <f t="shared" si="151"/>
        <v>147.173193</v>
      </c>
      <c r="O264" s="108">
        <v>150</v>
      </c>
      <c r="P264" s="108">
        <f t="shared" si="152"/>
        <v>150</v>
      </c>
      <c r="Q264" s="162">
        <f t="shared" si="153"/>
        <v>297.17319299999997</v>
      </c>
      <c r="R264" s="123"/>
      <c r="S264" s="138">
        <f t="shared" si="143"/>
        <v>387.20574361874992</v>
      </c>
      <c r="T264" s="139">
        <f t="shared" si="144"/>
        <v>387.20574361874992</v>
      </c>
    </row>
    <row r="265" spans="1:20" s="7" customFormat="1" ht="62.4" x14ac:dyDescent="0.25">
      <c r="A265" s="113">
        <f>IF(J265&lt;&gt;"",1+MAX($A$17:A264),"")</f>
        <v>187</v>
      </c>
      <c r="B265" s="104"/>
      <c r="C265" s="104"/>
      <c r="D265" s="102" t="s">
        <v>69</v>
      </c>
      <c r="E265" s="125" t="s">
        <v>140</v>
      </c>
      <c r="F265" s="218" t="s">
        <v>1160</v>
      </c>
      <c r="G265" s="110">
        <v>6</v>
      </c>
      <c r="H265" s="51">
        <f>IF(VLOOKUP(J265,'HOURLY RATES'!B$116:C$124,2,0)=0,$J$3,VLOOKUP(J265,'HOURLY RATES'!B$116:C$124,2,0))</f>
        <v>0</v>
      </c>
      <c r="I265" s="52">
        <f t="shared" si="145"/>
        <v>6</v>
      </c>
      <c r="J265" s="101" t="s">
        <v>251</v>
      </c>
      <c r="K265" s="159">
        <v>2.3239999999999998</v>
      </c>
      <c r="L265" s="160">
        <f t="shared" si="150"/>
        <v>13.943999999999999</v>
      </c>
      <c r="M265" s="57">
        <f>IF(VLOOKUP(E265,'HOURLY RATES'!C$6:D$105,2,0)=0,$E$3,VLOOKUP(E265,'HOURLY RATES'!C$6:D$105,2,0))</f>
        <v>118.2114</v>
      </c>
      <c r="N265" s="161">
        <f t="shared" si="151"/>
        <v>1648.3397615999997</v>
      </c>
      <c r="O265" s="108">
        <v>280</v>
      </c>
      <c r="P265" s="108">
        <f t="shared" si="152"/>
        <v>1680</v>
      </c>
      <c r="Q265" s="162">
        <f t="shared" si="153"/>
        <v>3328.3397615999997</v>
      </c>
      <c r="R265" s="123"/>
      <c r="S265" s="138">
        <f t="shared" si="143"/>
        <v>722.78405475499994</v>
      </c>
      <c r="T265" s="139">
        <f t="shared" si="144"/>
        <v>4336.7043285299997</v>
      </c>
    </row>
    <row r="266" spans="1:20" s="7" customFormat="1" ht="46.8" x14ac:dyDescent="0.25">
      <c r="A266" s="113">
        <f>IF(J266&lt;&gt;"",1+MAX($A$17:A265),"")</f>
        <v>188</v>
      </c>
      <c r="B266" s="104"/>
      <c r="C266" s="104"/>
      <c r="D266" s="102" t="s">
        <v>69</v>
      </c>
      <c r="E266" s="125" t="s">
        <v>140</v>
      </c>
      <c r="F266" s="218" t="s">
        <v>1161</v>
      </c>
      <c r="G266" s="110">
        <v>7</v>
      </c>
      <c r="H266" s="51">
        <f>IF(VLOOKUP(J266,'HOURLY RATES'!B$116:C$124,2,0)=0,$J$3,VLOOKUP(J266,'HOURLY RATES'!B$116:C$124,2,0))</f>
        <v>0</v>
      </c>
      <c r="I266" s="52">
        <f t="shared" si="145"/>
        <v>7</v>
      </c>
      <c r="J266" s="101" t="s">
        <v>251</v>
      </c>
      <c r="K266" s="159">
        <v>2.6560000000000001</v>
      </c>
      <c r="L266" s="160">
        <f t="shared" si="150"/>
        <v>18.592000000000002</v>
      </c>
      <c r="M266" s="57">
        <f>IF(VLOOKUP(E266,'HOURLY RATES'!C$6:D$105,2,0)=0,$E$3,VLOOKUP(E266,'HOURLY RATES'!C$6:D$105,2,0))</f>
        <v>118.2114</v>
      </c>
      <c r="N266" s="161">
        <f t="shared" si="151"/>
        <v>2197.7863488000003</v>
      </c>
      <c r="O266" s="108">
        <v>320</v>
      </c>
      <c r="P266" s="108">
        <f t="shared" si="152"/>
        <v>2240</v>
      </c>
      <c r="Q266" s="162">
        <f t="shared" si="153"/>
        <v>4437.7863488000003</v>
      </c>
      <c r="R266" s="123"/>
      <c r="S266" s="138">
        <f t="shared" si="143"/>
        <v>826.03891971999997</v>
      </c>
      <c r="T266" s="139">
        <f t="shared" si="144"/>
        <v>5782.2724380399995</v>
      </c>
    </row>
    <row r="267" spans="1:20" s="7" customFormat="1" ht="62.4" x14ac:dyDescent="0.25">
      <c r="A267" s="113">
        <f>IF(J267&lt;&gt;"",1+MAX($A$17:A266),"")</f>
        <v>189</v>
      </c>
      <c r="B267" s="104"/>
      <c r="C267" s="104"/>
      <c r="D267" s="102" t="s">
        <v>69</v>
      </c>
      <c r="E267" s="125" t="s">
        <v>140</v>
      </c>
      <c r="F267" s="218" t="s">
        <v>1162</v>
      </c>
      <c r="G267" s="110">
        <v>2</v>
      </c>
      <c r="H267" s="51">
        <f>IF(VLOOKUP(J267,'HOURLY RATES'!B$116:C$124,2,0)=0,$J$3,VLOOKUP(J267,'HOURLY RATES'!B$116:C$124,2,0))</f>
        <v>0</v>
      </c>
      <c r="I267" s="52">
        <f t="shared" si="145"/>
        <v>2</v>
      </c>
      <c r="J267" s="101" t="s">
        <v>251</v>
      </c>
      <c r="K267" s="159">
        <v>1.2450000000000001</v>
      </c>
      <c r="L267" s="160">
        <f t="shared" si="150"/>
        <v>2.4900000000000002</v>
      </c>
      <c r="M267" s="57">
        <f>IF(VLOOKUP(E267,'HOURLY RATES'!C$6:D$105,2,0)=0,$E$3,VLOOKUP(E267,'HOURLY RATES'!C$6:D$105,2,0))</f>
        <v>118.2114</v>
      </c>
      <c r="N267" s="161">
        <f t="shared" si="151"/>
        <v>294.346386</v>
      </c>
      <c r="O267" s="108">
        <v>150</v>
      </c>
      <c r="P267" s="108">
        <f t="shared" si="152"/>
        <v>300</v>
      </c>
      <c r="Q267" s="162">
        <f t="shared" si="153"/>
        <v>594.34638599999994</v>
      </c>
      <c r="R267" s="123"/>
      <c r="S267" s="138">
        <f t="shared" si="143"/>
        <v>387.20574361874992</v>
      </c>
      <c r="T267" s="139">
        <f t="shared" si="144"/>
        <v>774.41148723749984</v>
      </c>
    </row>
    <row r="268" spans="1:20" s="7" customFormat="1" ht="62.4" x14ac:dyDescent="0.25">
      <c r="A268" s="113">
        <f>IF(J268&lt;&gt;"",1+MAX($A$17:A267),"")</f>
        <v>190</v>
      </c>
      <c r="B268" s="104"/>
      <c r="C268" s="104"/>
      <c r="D268" s="102" t="s">
        <v>69</v>
      </c>
      <c r="E268" s="125" t="s">
        <v>140</v>
      </c>
      <c r="F268" s="218" t="s">
        <v>1163</v>
      </c>
      <c r="G268" s="110">
        <v>1</v>
      </c>
      <c r="H268" s="51">
        <f>IF(VLOOKUP(J268,'HOURLY RATES'!B$116:C$124,2,0)=0,$J$3,VLOOKUP(J268,'HOURLY RATES'!B$116:C$124,2,0))</f>
        <v>0</v>
      </c>
      <c r="I268" s="52">
        <f t="shared" si="145"/>
        <v>1</v>
      </c>
      <c r="J268" s="101" t="s">
        <v>251</v>
      </c>
      <c r="K268" s="159">
        <v>3.85</v>
      </c>
      <c r="L268" s="160">
        <f t="shared" si="150"/>
        <v>3.85</v>
      </c>
      <c r="M268" s="57">
        <f>IF(VLOOKUP(E268,'HOURLY RATES'!C$6:D$105,2,0)=0,$E$3,VLOOKUP(E268,'HOURLY RATES'!C$6:D$105,2,0))</f>
        <v>118.2114</v>
      </c>
      <c r="N268" s="161">
        <f t="shared" si="151"/>
        <v>455.11389000000003</v>
      </c>
      <c r="O268" s="108">
        <v>900</v>
      </c>
      <c r="P268" s="108">
        <f t="shared" si="152"/>
        <v>900</v>
      </c>
      <c r="Q268" s="162">
        <f t="shared" si="153"/>
        <v>1355.1138900000001</v>
      </c>
      <c r="R268" s="123"/>
      <c r="S268" s="138">
        <f t="shared" si="143"/>
        <v>1780.3042779374998</v>
      </c>
      <c r="T268" s="139">
        <f t="shared" si="144"/>
        <v>1780.3042779374998</v>
      </c>
    </row>
    <row r="269" spans="1:20" s="7" customFormat="1" ht="62.4" x14ac:dyDescent="0.25">
      <c r="A269" s="113">
        <f>IF(J269&lt;&gt;"",1+MAX($A$17:A268),"")</f>
        <v>191</v>
      </c>
      <c r="B269" s="104"/>
      <c r="C269" s="104"/>
      <c r="D269" s="102" t="s">
        <v>69</v>
      </c>
      <c r="E269" s="125" t="s">
        <v>140</v>
      </c>
      <c r="F269" s="218" t="s">
        <v>1164</v>
      </c>
      <c r="G269" s="110">
        <v>1</v>
      </c>
      <c r="H269" s="51">
        <f>IF(VLOOKUP(J269,'HOURLY RATES'!B$116:C$124,2,0)=0,$J$3,VLOOKUP(J269,'HOURLY RATES'!B$116:C$124,2,0))</f>
        <v>0</v>
      </c>
      <c r="I269" s="52">
        <f t="shared" si="145"/>
        <v>1</v>
      </c>
      <c r="J269" s="101" t="s">
        <v>251</v>
      </c>
      <c r="K269" s="159">
        <v>3.7349999999999999</v>
      </c>
      <c r="L269" s="160">
        <f t="shared" si="150"/>
        <v>3.7349999999999999</v>
      </c>
      <c r="M269" s="57">
        <f>IF(VLOOKUP(E269,'HOURLY RATES'!C$6:D$105,2,0)=0,$E$3,VLOOKUP(E269,'HOURLY RATES'!C$6:D$105,2,0))</f>
        <v>118.2114</v>
      </c>
      <c r="N269" s="161">
        <f t="shared" si="151"/>
        <v>441.51957899999996</v>
      </c>
      <c r="O269" s="108">
        <v>450</v>
      </c>
      <c r="P269" s="108">
        <f t="shared" si="152"/>
        <v>450</v>
      </c>
      <c r="Q269" s="162">
        <f t="shared" si="153"/>
        <v>891.51957900000002</v>
      </c>
      <c r="R269" s="123"/>
      <c r="S269" s="138">
        <f t="shared" si="143"/>
        <v>1161.61723085625</v>
      </c>
      <c r="T269" s="139">
        <f t="shared" si="144"/>
        <v>1161.61723085625</v>
      </c>
    </row>
    <row r="270" spans="1:20" s="7" customFormat="1" ht="62.4" x14ac:dyDescent="0.25">
      <c r="A270" s="113">
        <f>IF(J270&lt;&gt;"",1+MAX($A$17:A269),"")</f>
        <v>192</v>
      </c>
      <c r="B270" s="104"/>
      <c r="C270" s="104"/>
      <c r="D270" s="102" t="s">
        <v>69</v>
      </c>
      <c r="E270" s="125" t="s">
        <v>140</v>
      </c>
      <c r="F270" s="218" t="s">
        <v>1165</v>
      </c>
      <c r="G270" s="110">
        <v>1</v>
      </c>
      <c r="H270" s="51">
        <f>IF(VLOOKUP(J270,'HOURLY RATES'!B$116:C$124,2,0)=0,$J$3,VLOOKUP(J270,'HOURLY RATES'!B$116:C$124,2,0))</f>
        <v>0</v>
      </c>
      <c r="I270" s="52">
        <f t="shared" si="145"/>
        <v>1</v>
      </c>
      <c r="J270" s="101" t="s">
        <v>251</v>
      </c>
      <c r="K270" s="159">
        <v>6</v>
      </c>
      <c r="L270" s="160">
        <f t="shared" si="150"/>
        <v>6</v>
      </c>
      <c r="M270" s="57">
        <f>IF(VLOOKUP(E270,'HOURLY RATES'!C$6:D$105,2,0)=0,$E$3,VLOOKUP(E270,'HOURLY RATES'!C$6:D$105,2,0))</f>
        <v>118.2114</v>
      </c>
      <c r="N270" s="161">
        <f t="shared" si="151"/>
        <v>709.26839999999993</v>
      </c>
      <c r="O270" s="108">
        <v>2500</v>
      </c>
      <c r="P270" s="108">
        <f t="shared" si="152"/>
        <v>2500</v>
      </c>
      <c r="Q270" s="162">
        <f t="shared" si="153"/>
        <v>3209.2683999999999</v>
      </c>
      <c r="R270" s="123"/>
      <c r="S270" s="138">
        <f t="shared" si="143"/>
        <v>4241.2135324999999</v>
      </c>
      <c r="T270" s="139">
        <f t="shared" si="144"/>
        <v>4241.2135324999999</v>
      </c>
    </row>
    <row r="271" spans="1:20" s="7" customFormat="1" ht="62.4" x14ac:dyDescent="0.25">
      <c r="A271" s="113">
        <f>IF(J271&lt;&gt;"",1+MAX($A$17:A270),"")</f>
        <v>193</v>
      </c>
      <c r="B271" s="104"/>
      <c r="C271" s="104"/>
      <c r="D271" s="102" t="s">
        <v>69</v>
      </c>
      <c r="E271" s="125" t="s">
        <v>140</v>
      </c>
      <c r="F271" s="218" t="s">
        <v>1166</v>
      </c>
      <c r="G271" s="110">
        <v>3</v>
      </c>
      <c r="H271" s="51">
        <f>IF(VLOOKUP(J271,'HOURLY RATES'!B$116:C$124,2,0)=0,$J$3,VLOOKUP(J271,'HOURLY RATES'!B$116:C$124,2,0))</f>
        <v>0</v>
      </c>
      <c r="I271" s="52">
        <f t="shared" si="145"/>
        <v>3</v>
      </c>
      <c r="J271" s="101" t="s">
        <v>251</v>
      </c>
      <c r="K271" s="159">
        <v>6</v>
      </c>
      <c r="L271" s="160">
        <f t="shared" si="150"/>
        <v>18</v>
      </c>
      <c r="M271" s="57">
        <f>IF(VLOOKUP(E271,'HOURLY RATES'!C$6:D$105,2,0)=0,$E$3,VLOOKUP(E271,'HOURLY RATES'!C$6:D$105,2,0))</f>
        <v>118.2114</v>
      </c>
      <c r="N271" s="161">
        <f t="shared" si="151"/>
        <v>2127.8051999999998</v>
      </c>
      <c r="O271" s="108">
        <v>2000</v>
      </c>
      <c r="P271" s="108">
        <f t="shared" si="152"/>
        <v>6000</v>
      </c>
      <c r="Q271" s="162">
        <f t="shared" si="153"/>
        <v>8127.8051999999998</v>
      </c>
      <c r="R271" s="123"/>
      <c r="S271" s="138">
        <f t="shared" si="143"/>
        <v>3572.9476824999997</v>
      </c>
      <c r="T271" s="139">
        <f t="shared" si="144"/>
        <v>10718.843047499999</v>
      </c>
    </row>
    <row r="272" spans="1:20" s="7" customFormat="1" ht="62.4" x14ac:dyDescent="0.25">
      <c r="A272" s="113">
        <f>IF(J272&lt;&gt;"",1+MAX($A$17:A271),"")</f>
        <v>194</v>
      </c>
      <c r="B272" s="104"/>
      <c r="C272" s="104"/>
      <c r="D272" s="102" t="s">
        <v>69</v>
      </c>
      <c r="E272" s="125" t="s">
        <v>140</v>
      </c>
      <c r="F272" s="218" t="s">
        <v>1167</v>
      </c>
      <c r="G272" s="110">
        <v>2</v>
      </c>
      <c r="H272" s="51">
        <f>IF(VLOOKUP(J272,'HOURLY RATES'!B$116:C$124,2,0)=0,$J$3,VLOOKUP(J272,'HOURLY RATES'!B$116:C$124,2,0))</f>
        <v>0</v>
      </c>
      <c r="I272" s="52">
        <f t="shared" si="145"/>
        <v>2</v>
      </c>
      <c r="J272" s="101" t="s">
        <v>251</v>
      </c>
      <c r="K272" s="159">
        <v>1.494</v>
      </c>
      <c r="L272" s="160">
        <f t="shared" si="150"/>
        <v>2.988</v>
      </c>
      <c r="M272" s="57">
        <f>IF(VLOOKUP(E272,'HOURLY RATES'!C$6:D$105,2,0)=0,$E$3,VLOOKUP(E272,'HOURLY RATES'!C$6:D$105,2,0))</f>
        <v>118.2114</v>
      </c>
      <c r="N272" s="161">
        <f t="shared" si="151"/>
        <v>353.21566319999999</v>
      </c>
      <c r="O272" s="108">
        <v>180</v>
      </c>
      <c r="P272" s="108">
        <f t="shared" si="152"/>
        <v>360</v>
      </c>
      <c r="Q272" s="162">
        <f t="shared" si="153"/>
        <v>713.21566319999999</v>
      </c>
      <c r="R272" s="123"/>
      <c r="S272" s="138">
        <f t="shared" si="143"/>
        <v>464.64689234249994</v>
      </c>
      <c r="T272" s="139">
        <f t="shared" si="144"/>
        <v>929.29378468499988</v>
      </c>
    </row>
    <row r="273" spans="1:20" s="7" customFormat="1" ht="62.4" x14ac:dyDescent="0.25">
      <c r="A273" s="113">
        <f>IF(J273&lt;&gt;"",1+MAX($A$17:A272),"")</f>
        <v>195</v>
      </c>
      <c r="B273" s="104"/>
      <c r="C273" s="104"/>
      <c r="D273" s="102" t="s">
        <v>69</v>
      </c>
      <c r="E273" s="125" t="s">
        <v>140</v>
      </c>
      <c r="F273" s="218" t="s">
        <v>1168</v>
      </c>
      <c r="G273" s="110">
        <v>24</v>
      </c>
      <c r="H273" s="51">
        <f>IF(VLOOKUP(J273,'HOURLY RATES'!B$116:C$124,2,0)=0,$J$3,VLOOKUP(J273,'HOURLY RATES'!B$116:C$124,2,0))</f>
        <v>0</v>
      </c>
      <c r="I273" s="52">
        <f t="shared" si="145"/>
        <v>24</v>
      </c>
      <c r="J273" s="101" t="s">
        <v>251</v>
      </c>
      <c r="K273" s="159">
        <v>1.2450000000000001</v>
      </c>
      <c r="L273" s="160">
        <f t="shared" si="150"/>
        <v>29.880000000000003</v>
      </c>
      <c r="M273" s="57">
        <f>IF(VLOOKUP(E273,'HOURLY RATES'!C$6:D$105,2,0)=0,$E$3,VLOOKUP(E273,'HOURLY RATES'!C$6:D$105,2,0))</f>
        <v>118.2114</v>
      </c>
      <c r="N273" s="161">
        <f t="shared" si="151"/>
        <v>3532.1566320000002</v>
      </c>
      <c r="O273" s="108">
        <v>150</v>
      </c>
      <c r="P273" s="108">
        <f t="shared" si="152"/>
        <v>3600</v>
      </c>
      <c r="Q273" s="162">
        <f t="shared" si="153"/>
        <v>7132.1566320000002</v>
      </c>
      <c r="R273" s="123"/>
      <c r="S273" s="138">
        <f t="shared" si="143"/>
        <v>387.20574361874998</v>
      </c>
      <c r="T273" s="139">
        <f t="shared" si="144"/>
        <v>9292.9378468499999</v>
      </c>
    </row>
    <row r="274" spans="1:20" s="7" customFormat="1" ht="62.4" x14ac:dyDescent="0.25">
      <c r="A274" s="113">
        <f>IF(J274&lt;&gt;"",1+MAX($A$17:A273),"")</f>
        <v>196</v>
      </c>
      <c r="B274" s="104"/>
      <c r="C274" s="104"/>
      <c r="D274" s="102" t="s">
        <v>69</v>
      </c>
      <c r="E274" s="125" t="s">
        <v>140</v>
      </c>
      <c r="F274" s="218" t="s">
        <v>1169</v>
      </c>
      <c r="G274" s="110">
        <v>4</v>
      </c>
      <c r="H274" s="51">
        <f>IF(VLOOKUP(J274,'HOURLY RATES'!B$116:C$124,2,0)=0,$J$3,VLOOKUP(J274,'HOURLY RATES'!B$116:C$124,2,0))</f>
        <v>0</v>
      </c>
      <c r="I274" s="52">
        <f t="shared" si="145"/>
        <v>4</v>
      </c>
      <c r="J274" s="101" t="s">
        <v>251</v>
      </c>
      <c r="K274" s="159">
        <v>1.2865</v>
      </c>
      <c r="L274" s="160">
        <f t="shared" si="150"/>
        <v>5.1459999999999999</v>
      </c>
      <c r="M274" s="57">
        <f>IF(VLOOKUP(E274,'HOURLY RATES'!C$6:D$105,2,0)=0,$E$3,VLOOKUP(E274,'HOURLY RATES'!C$6:D$105,2,0))</f>
        <v>118.2114</v>
      </c>
      <c r="N274" s="161">
        <f t="shared" si="151"/>
        <v>608.31586440000001</v>
      </c>
      <c r="O274" s="108">
        <v>155</v>
      </c>
      <c r="P274" s="108">
        <f t="shared" si="152"/>
        <v>620</v>
      </c>
      <c r="Q274" s="162">
        <f t="shared" si="153"/>
        <v>1228.3158644</v>
      </c>
      <c r="R274" s="123"/>
      <c r="S274" s="138">
        <f t="shared" si="143"/>
        <v>400.11260173937495</v>
      </c>
      <c r="T274" s="139">
        <f t="shared" si="144"/>
        <v>1600.4504069574998</v>
      </c>
    </row>
    <row r="275" spans="1:20" s="7" customFormat="1" ht="62.4" x14ac:dyDescent="0.25">
      <c r="A275" s="113">
        <f>IF(J275&lt;&gt;"",1+MAX($A$17:A274),"")</f>
        <v>197</v>
      </c>
      <c r="B275" s="104"/>
      <c r="C275" s="104"/>
      <c r="D275" s="102" t="s">
        <v>69</v>
      </c>
      <c r="E275" s="125" t="s">
        <v>140</v>
      </c>
      <c r="F275" s="218" t="s">
        <v>1170</v>
      </c>
      <c r="G275" s="110">
        <v>2</v>
      </c>
      <c r="H275" s="51">
        <f>IF(VLOOKUP(J275,'HOURLY RATES'!B$116:C$124,2,0)=0,$J$3,VLOOKUP(J275,'HOURLY RATES'!B$116:C$124,2,0))</f>
        <v>0</v>
      </c>
      <c r="I275" s="52">
        <f t="shared" si="145"/>
        <v>2</v>
      </c>
      <c r="J275" s="101" t="s">
        <v>251</v>
      </c>
      <c r="K275" s="159">
        <v>2.3239999999999998</v>
      </c>
      <c r="L275" s="160">
        <f t="shared" si="150"/>
        <v>4.6479999999999997</v>
      </c>
      <c r="M275" s="57">
        <f>IF(VLOOKUP(E275,'HOURLY RATES'!C$6:D$105,2,0)=0,$E$3,VLOOKUP(E275,'HOURLY RATES'!C$6:D$105,2,0))</f>
        <v>118.2114</v>
      </c>
      <c r="N275" s="161">
        <f t="shared" si="151"/>
        <v>549.44658719999995</v>
      </c>
      <c r="O275" s="108">
        <v>280</v>
      </c>
      <c r="P275" s="108">
        <f t="shared" si="152"/>
        <v>560</v>
      </c>
      <c r="Q275" s="162">
        <f t="shared" si="153"/>
        <v>1109.4465872000001</v>
      </c>
      <c r="R275" s="123"/>
      <c r="S275" s="138">
        <f t="shared" si="143"/>
        <v>722.78405475499994</v>
      </c>
      <c r="T275" s="139">
        <f t="shared" si="144"/>
        <v>1445.5681095099999</v>
      </c>
    </row>
    <row r="276" spans="1:20" s="7" customFormat="1" ht="62.4" x14ac:dyDescent="0.25">
      <c r="A276" s="113">
        <f>IF(J276&lt;&gt;"",1+MAX($A$17:A275),"")</f>
        <v>198</v>
      </c>
      <c r="B276" s="104"/>
      <c r="C276" s="104"/>
      <c r="D276" s="102" t="s">
        <v>69</v>
      </c>
      <c r="E276" s="125" t="s">
        <v>140</v>
      </c>
      <c r="F276" s="218" t="s">
        <v>1171</v>
      </c>
      <c r="G276" s="110">
        <v>16</v>
      </c>
      <c r="H276" s="51">
        <f>IF(VLOOKUP(J276,'HOURLY RATES'!B$116:C$124,2,0)=0,$J$3,VLOOKUP(J276,'HOURLY RATES'!B$116:C$124,2,0))</f>
        <v>0</v>
      </c>
      <c r="I276" s="52">
        <f t="shared" si="145"/>
        <v>16</v>
      </c>
      <c r="J276" s="101" t="s">
        <v>251</v>
      </c>
      <c r="K276" s="159">
        <v>2.4900000000000002</v>
      </c>
      <c r="L276" s="160">
        <f t="shared" si="150"/>
        <v>39.840000000000003</v>
      </c>
      <c r="M276" s="57">
        <f>IF(VLOOKUP(E276,'HOURLY RATES'!C$6:D$105,2,0)=0,$E$3,VLOOKUP(E276,'HOURLY RATES'!C$6:D$105,2,0))</f>
        <v>118.2114</v>
      </c>
      <c r="N276" s="161">
        <f t="shared" si="151"/>
        <v>4709.5421759999999</v>
      </c>
      <c r="O276" s="108">
        <v>300</v>
      </c>
      <c r="P276" s="108">
        <f t="shared" si="152"/>
        <v>4800</v>
      </c>
      <c r="Q276" s="162">
        <f t="shared" si="153"/>
        <v>9509.542175999999</v>
      </c>
      <c r="R276" s="123"/>
      <c r="S276" s="138">
        <f t="shared" si="143"/>
        <v>774.41148723749984</v>
      </c>
      <c r="T276" s="139">
        <f t="shared" si="144"/>
        <v>12390.583795799997</v>
      </c>
    </row>
    <row r="277" spans="1:20" s="7" customFormat="1" ht="62.4" x14ac:dyDescent="0.25">
      <c r="A277" s="113">
        <f>IF(J277&lt;&gt;"",1+MAX($A$17:A276),"")</f>
        <v>199</v>
      </c>
      <c r="B277" s="104"/>
      <c r="C277" s="104"/>
      <c r="D277" s="102" t="s">
        <v>69</v>
      </c>
      <c r="E277" s="125" t="s">
        <v>140</v>
      </c>
      <c r="F277" s="218" t="s">
        <v>1172</v>
      </c>
      <c r="G277" s="110">
        <v>4</v>
      </c>
      <c r="H277" s="51">
        <f>IF(VLOOKUP(J277,'HOURLY RATES'!B$116:C$124,2,0)=0,$J$3,VLOOKUP(J277,'HOURLY RATES'!B$116:C$124,2,0))</f>
        <v>0</v>
      </c>
      <c r="I277" s="52">
        <f t="shared" si="145"/>
        <v>4</v>
      </c>
      <c r="J277" s="101" t="s">
        <v>251</v>
      </c>
      <c r="K277" s="159">
        <v>3.1539999999999999</v>
      </c>
      <c r="L277" s="160">
        <f t="shared" si="150"/>
        <v>12.616</v>
      </c>
      <c r="M277" s="57">
        <f>IF(VLOOKUP(E277,'HOURLY RATES'!C$6:D$105,2,0)=0,$E$3,VLOOKUP(E277,'HOURLY RATES'!C$6:D$105,2,0))</f>
        <v>118.2114</v>
      </c>
      <c r="N277" s="161">
        <f t="shared" si="151"/>
        <v>1491.3550223999998</v>
      </c>
      <c r="O277" s="108">
        <v>380</v>
      </c>
      <c r="P277" s="108">
        <f t="shared" si="152"/>
        <v>1520</v>
      </c>
      <c r="Q277" s="162">
        <f t="shared" si="153"/>
        <v>3011.3550224000001</v>
      </c>
      <c r="R277" s="123"/>
      <c r="S277" s="138">
        <f t="shared" si="143"/>
        <v>980.9212171675</v>
      </c>
      <c r="T277" s="139">
        <f t="shared" si="144"/>
        <v>3923.68486867</v>
      </c>
    </row>
    <row r="278" spans="1:20" s="7" customFormat="1" x14ac:dyDescent="0.25">
      <c r="A278" s="113" t="str">
        <f>IF(J278&lt;&gt;"",1+MAX($A$17:A277),"")</f>
        <v/>
      </c>
      <c r="B278" s="104"/>
      <c r="C278" s="104"/>
      <c r="D278" s="102"/>
      <c r="E278" s="125"/>
      <c r="F278" s="218" t="s">
        <v>248</v>
      </c>
      <c r="G278" s="110"/>
      <c r="H278" s="106"/>
      <c r="I278" s="107"/>
      <c r="J278" s="101"/>
      <c r="K278" s="159"/>
      <c r="L278" s="160"/>
      <c r="M278" s="161"/>
      <c r="N278" s="161"/>
      <c r="O278" s="108"/>
      <c r="P278" s="108"/>
      <c r="Q278" s="162"/>
      <c r="R278" s="123"/>
      <c r="S278" s="138"/>
      <c r="T278" s="139"/>
    </row>
    <row r="279" spans="1:20" s="7" customFormat="1" x14ac:dyDescent="0.25">
      <c r="A279" s="113" t="str">
        <f>IF(J279&lt;&gt;"",1+MAX($A$17:A278),"")</f>
        <v/>
      </c>
      <c r="B279" s="104"/>
      <c r="C279" s="104"/>
      <c r="D279" s="102"/>
      <c r="E279" s="125"/>
      <c r="F279" s="255" t="s">
        <v>1012</v>
      </c>
      <c r="G279" s="103"/>
      <c r="H279" s="106"/>
      <c r="I279" s="107"/>
      <c r="J279" s="101"/>
      <c r="K279" s="159"/>
      <c r="L279" s="160"/>
      <c r="M279" s="161"/>
      <c r="N279" s="161"/>
      <c r="O279" s="108"/>
      <c r="P279" s="108"/>
      <c r="Q279" s="162"/>
      <c r="R279" s="123"/>
      <c r="S279" s="138"/>
      <c r="T279" s="139"/>
    </row>
    <row r="280" spans="1:20" s="7" customFormat="1" ht="46.8" x14ac:dyDescent="0.25">
      <c r="A280" s="113">
        <f>IF(J280&lt;&gt;"",1+MAX($A$17:A279),"")</f>
        <v>200</v>
      </c>
      <c r="B280" s="104"/>
      <c r="C280" s="104"/>
      <c r="D280" s="102" t="s">
        <v>69</v>
      </c>
      <c r="E280" s="125" t="s">
        <v>140</v>
      </c>
      <c r="F280" s="218" t="s">
        <v>1173</v>
      </c>
      <c r="G280" s="110">
        <v>21</v>
      </c>
      <c r="H280" s="51">
        <f>IF(VLOOKUP(J280,'HOURLY RATES'!B$116:C$124,2,0)=0,$J$3,VLOOKUP(J280,'HOURLY RATES'!B$116:C$124,2,0))</f>
        <v>0</v>
      </c>
      <c r="I280" s="52">
        <f t="shared" ref="I280:I285" si="154">(G280*(1+H280))</f>
        <v>21</v>
      </c>
      <c r="J280" s="101" t="s">
        <v>251</v>
      </c>
      <c r="K280" s="159">
        <v>6</v>
      </c>
      <c r="L280" s="160">
        <f t="shared" si="150"/>
        <v>126</v>
      </c>
      <c r="M280" s="57">
        <f>IF(VLOOKUP(E280,'HOURLY RATES'!C$6:D$105,2,0)=0,$E$3,VLOOKUP(E280,'HOURLY RATES'!C$6:D$105,2,0))</f>
        <v>118.2114</v>
      </c>
      <c r="N280" s="161">
        <f t="shared" si="151"/>
        <v>14894.636399999999</v>
      </c>
      <c r="O280" s="108">
        <v>5200</v>
      </c>
      <c r="P280" s="108">
        <f t="shared" si="152"/>
        <v>109200</v>
      </c>
      <c r="Q280" s="162">
        <f t="shared" si="153"/>
        <v>124094.6364</v>
      </c>
      <c r="R280" s="123"/>
      <c r="S280" s="138">
        <f t="shared" si="143"/>
        <v>7849.8491224999998</v>
      </c>
      <c r="T280" s="139">
        <f t="shared" si="144"/>
        <v>164846.8315725</v>
      </c>
    </row>
    <row r="281" spans="1:20" s="7" customFormat="1" ht="46.8" x14ac:dyDescent="0.25">
      <c r="A281" s="113">
        <f>IF(J281&lt;&gt;"",1+MAX($A$17:A280),"")</f>
        <v>201</v>
      </c>
      <c r="B281" s="104"/>
      <c r="C281" s="104"/>
      <c r="D281" s="102" t="s">
        <v>69</v>
      </c>
      <c r="E281" s="125" t="s">
        <v>140</v>
      </c>
      <c r="F281" s="218" t="s">
        <v>1174</v>
      </c>
      <c r="G281" s="110">
        <v>19</v>
      </c>
      <c r="H281" s="51">
        <f>IF(VLOOKUP(J281,'HOURLY RATES'!B$116:C$124,2,0)=0,$J$3,VLOOKUP(J281,'HOURLY RATES'!B$116:C$124,2,0))</f>
        <v>0</v>
      </c>
      <c r="I281" s="52">
        <f t="shared" si="154"/>
        <v>19</v>
      </c>
      <c r="J281" s="101" t="s">
        <v>251</v>
      </c>
      <c r="K281" s="159">
        <v>8</v>
      </c>
      <c r="L281" s="160">
        <f t="shared" si="150"/>
        <v>152</v>
      </c>
      <c r="M281" s="57">
        <f>IF(VLOOKUP(E281,'HOURLY RATES'!C$6:D$105,2,0)=0,$E$3,VLOOKUP(E281,'HOURLY RATES'!C$6:D$105,2,0))</f>
        <v>118.2114</v>
      </c>
      <c r="N281" s="161">
        <f t="shared" si="151"/>
        <v>17968.132799999999</v>
      </c>
      <c r="O281" s="108">
        <v>6000</v>
      </c>
      <c r="P281" s="108">
        <f t="shared" si="152"/>
        <v>114000</v>
      </c>
      <c r="Q281" s="162">
        <f t="shared" si="153"/>
        <v>131968.13279999999</v>
      </c>
      <c r="R281" s="123"/>
      <c r="S281" s="138">
        <f t="shared" si="143"/>
        <v>9219.0359100000005</v>
      </c>
      <c r="T281" s="139">
        <f t="shared" si="144"/>
        <v>175161.68229</v>
      </c>
    </row>
    <row r="282" spans="1:20" s="7" customFormat="1" ht="46.8" x14ac:dyDescent="0.25">
      <c r="A282" s="113">
        <f>IF(J282&lt;&gt;"",1+MAX($A$17:A281),"")</f>
        <v>202</v>
      </c>
      <c r="B282" s="104"/>
      <c r="C282" s="104"/>
      <c r="D282" s="102" t="s">
        <v>69</v>
      </c>
      <c r="E282" s="125" t="s">
        <v>140</v>
      </c>
      <c r="F282" s="218" t="s">
        <v>1175</v>
      </c>
      <c r="G282" s="110">
        <v>3</v>
      </c>
      <c r="H282" s="51">
        <f>IF(VLOOKUP(J282,'HOURLY RATES'!B$116:C$124,2,0)=0,$J$3,VLOOKUP(J282,'HOURLY RATES'!B$116:C$124,2,0))</f>
        <v>0</v>
      </c>
      <c r="I282" s="52">
        <f t="shared" si="154"/>
        <v>3</v>
      </c>
      <c r="J282" s="101" t="s">
        <v>251</v>
      </c>
      <c r="K282" s="159">
        <v>8</v>
      </c>
      <c r="L282" s="160">
        <f t="shared" si="150"/>
        <v>24</v>
      </c>
      <c r="M282" s="57">
        <f>IF(VLOOKUP(E282,'HOURLY RATES'!C$6:D$105,2,0)=0,$E$3,VLOOKUP(E282,'HOURLY RATES'!C$6:D$105,2,0))</f>
        <v>118.2114</v>
      </c>
      <c r="N282" s="161">
        <f t="shared" si="151"/>
        <v>2837.0735999999997</v>
      </c>
      <c r="O282" s="108">
        <v>7200</v>
      </c>
      <c r="P282" s="108">
        <f t="shared" si="152"/>
        <v>21600</v>
      </c>
      <c r="Q282" s="162">
        <f t="shared" si="153"/>
        <v>24437.0736</v>
      </c>
      <c r="R282" s="123"/>
      <c r="S282" s="138">
        <f t="shared" si="143"/>
        <v>10822.873949999999</v>
      </c>
      <c r="T282" s="139">
        <f t="shared" si="144"/>
        <v>32468.621849999996</v>
      </c>
    </row>
    <row r="283" spans="1:20" s="7" customFormat="1" ht="46.8" x14ac:dyDescent="0.25">
      <c r="A283" s="113">
        <f>IF(J283&lt;&gt;"",1+MAX($A$17:A282),"")</f>
        <v>203</v>
      </c>
      <c r="B283" s="104"/>
      <c r="C283" s="104"/>
      <c r="D283" s="102" t="s">
        <v>69</v>
      </c>
      <c r="E283" s="125" t="s">
        <v>140</v>
      </c>
      <c r="F283" s="218" t="s">
        <v>1176</v>
      </c>
      <c r="G283" s="110">
        <v>1</v>
      </c>
      <c r="H283" s="51">
        <f>IF(VLOOKUP(J283,'HOURLY RATES'!B$116:C$124,2,0)=0,$J$3,VLOOKUP(J283,'HOURLY RATES'!B$116:C$124,2,0))</f>
        <v>0</v>
      </c>
      <c r="I283" s="52">
        <f t="shared" si="154"/>
        <v>1</v>
      </c>
      <c r="J283" s="101" t="s">
        <v>251</v>
      </c>
      <c r="K283" s="159">
        <v>8</v>
      </c>
      <c r="L283" s="160">
        <f t="shared" si="150"/>
        <v>8</v>
      </c>
      <c r="M283" s="57">
        <f>IF(VLOOKUP(E283,'HOURLY RATES'!C$6:D$105,2,0)=0,$E$3,VLOOKUP(E283,'HOURLY RATES'!C$6:D$105,2,0))</f>
        <v>118.2114</v>
      </c>
      <c r="N283" s="161">
        <f t="shared" si="151"/>
        <v>945.69119999999998</v>
      </c>
      <c r="O283" s="108">
        <v>8500</v>
      </c>
      <c r="P283" s="108">
        <f t="shared" si="152"/>
        <v>8500</v>
      </c>
      <c r="Q283" s="162">
        <f t="shared" si="153"/>
        <v>9445.6911999999993</v>
      </c>
      <c r="R283" s="123"/>
      <c r="S283" s="138">
        <f t="shared" si="143"/>
        <v>12560.365159999999</v>
      </c>
      <c r="T283" s="139">
        <f t="shared" si="144"/>
        <v>12560.365159999999</v>
      </c>
    </row>
    <row r="284" spans="1:20" s="7" customFormat="1" ht="46.8" x14ac:dyDescent="0.25">
      <c r="A284" s="113">
        <f>IF(J284&lt;&gt;"",1+MAX($A$17:A283),"")</f>
        <v>204</v>
      </c>
      <c r="B284" s="104"/>
      <c r="C284" s="104"/>
      <c r="D284" s="102" t="s">
        <v>69</v>
      </c>
      <c r="E284" s="125" t="s">
        <v>140</v>
      </c>
      <c r="F284" s="218" t="s">
        <v>1177</v>
      </c>
      <c r="G284" s="110">
        <v>1</v>
      </c>
      <c r="H284" s="51">
        <f>IF(VLOOKUP(J284,'HOURLY RATES'!B$116:C$124,2,0)=0,$J$3,VLOOKUP(J284,'HOURLY RATES'!B$116:C$124,2,0))</f>
        <v>0</v>
      </c>
      <c r="I284" s="52">
        <f t="shared" si="154"/>
        <v>1</v>
      </c>
      <c r="J284" s="101" t="s">
        <v>251</v>
      </c>
      <c r="K284" s="159">
        <v>14</v>
      </c>
      <c r="L284" s="160">
        <f t="shared" ref="L284:L311" si="155">K284*I284</f>
        <v>14</v>
      </c>
      <c r="M284" s="57">
        <f>IF(VLOOKUP(E284,'HOURLY RATES'!C$6:D$105,2,0)=0,$E$3,VLOOKUP(E284,'HOURLY RATES'!C$6:D$105,2,0))</f>
        <v>118.2114</v>
      </c>
      <c r="N284" s="161">
        <f t="shared" ref="N284:N311" si="156">M284*L284</f>
        <v>1654.9595999999999</v>
      </c>
      <c r="O284" s="108">
        <v>12000</v>
      </c>
      <c r="P284" s="108">
        <f t="shared" ref="P284:P311" si="157">O284*I284</f>
        <v>12000</v>
      </c>
      <c r="Q284" s="162">
        <f t="shared" ref="Q284:Q311" si="158">P284+N284</f>
        <v>13654.9596</v>
      </c>
      <c r="R284" s="123"/>
      <c r="S284" s="138">
        <f t="shared" si="143"/>
        <v>18138.110392499999</v>
      </c>
      <c r="T284" s="139">
        <f t="shared" si="144"/>
        <v>18138.110392499999</v>
      </c>
    </row>
    <row r="285" spans="1:20" s="7" customFormat="1" ht="46.8" x14ac:dyDescent="0.25">
      <c r="A285" s="113">
        <f>IF(J285&lt;&gt;"",1+MAX($A$17:A284),"")</f>
        <v>205</v>
      </c>
      <c r="B285" s="104"/>
      <c r="C285" s="104"/>
      <c r="D285" s="102" t="s">
        <v>69</v>
      </c>
      <c r="E285" s="125" t="s">
        <v>140</v>
      </c>
      <c r="F285" s="218" t="s">
        <v>1178</v>
      </c>
      <c r="G285" s="110">
        <v>1</v>
      </c>
      <c r="H285" s="51">
        <f>IF(VLOOKUP(J285,'HOURLY RATES'!B$116:C$124,2,0)=0,$J$3,VLOOKUP(J285,'HOURLY RATES'!B$116:C$124,2,0))</f>
        <v>0</v>
      </c>
      <c r="I285" s="52">
        <f t="shared" si="154"/>
        <v>1</v>
      </c>
      <c r="J285" s="101" t="s">
        <v>251</v>
      </c>
      <c r="K285" s="159">
        <v>32</v>
      </c>
      <c r="L285" s="160">
        <f t="shared" si="155"/>
        <v>32</v>
      </c>
      <c r="M285" s="57">
        <f>IF(VLOOKUP(E285,'HOURLY RATES'!C$6:D$105,2,0)=0,$E$3,VLOOKUP(E285,'HOURLY RATES'!C$6:D$105,2,0))</f>
        <v>118.2114</v>
      </c>
      <c r="N285" s="161">
        <f t="shared" si="156"/>
        <v>3782.7647999999999</v>
      </c>
      <c r="O285" s="108">
        <v>22000</v>
      </c>
      <c r="P285" s="108">
        <f t="shared" si="157"/>
        <v>22000</v>
      </c>
      <c r="Q285" s="162">
        <f t="shared" si="158"/>
        <v>25782.764800000001</v>
      </c>
      <c r="R285" s="123"/>
      <c r="S285" s="138">
        <f t="shared" si="143"/>
        <v>34203.080239999996</v>
      </c>
      <c r="T285" s="139">
        <f t="shared" si="144"/>
        <v>34203.080239999996</v>
      </c>
    </row>
    <row r="286" spans="1:20" s="7" customFormat="1" x14ac:dyDescent="0.25">
      <c r="A286" s="113" t="str">
        <f>IF(J286&lt;&gt;"",1+MAX($A$17:A285),"")</f>
        <v/>
      </c>
      <c r="B286" s="104"/>
      <c r="C286" s="104"/>
      <c r="D286" s="102"/>
      <c r="E286" s="125"/>
      <c r="F286" s="218" t="s">
        <v>248</v>
      </c>
      <c r="G286" s="110"/>
      <c r="H286" s="106"/>
      <c r="I286" s="107"/>
      <c r="J286" s="101"/>
      <c r="K286" s="159"/>
      <c r="L286" s="160"/>
      <c r="M286" s="161"/>
      <c r="N286" s="161"/>
      <c r="O286" s="108"/>
      <c r="P286" s="108"/>
      <c r="Q286" s="162"/>
      <c r="R286" s="123"/>
      <c r="S286" s="138"/>
      <c r="T286" s="139"/>
    </row>
    <row r="287" spans="1:20" s="7" customFormat="1" x14ac:dyDescent="0.25">
      <c r="A287" s="113" t="str">
        <f>IF(J287&lt;&gt;"",1+MAX($A$17:A286),"")</f>
        <v/>
      </c>
      <c r="B287" s="104"/>
      <c r="C287" s="104"/>
      <c r="D287" s="102"/>
      <c r="E287" s="125"/>
      <c r="F287" s="255" t="s">
        <v>1017</v>
      </c>
      <c r="G287" s="103"/>
      <c r="H287" s="106"/>
      <c r="I287" s="107"/>
      <c r="J287" s="101"/>
      <c r="K287" s="159"/>
      <c r="L287" s="160"/>
      <c r="M287" s="161"/>
      <c r="N287" s="161"/>
      <c r="O287" s="108"/>
      <c r="P287" s="108"/>
      <c r="Q287" s="162"/>
      <c r="R287" s="123"/>
      <c r="S287" s="138"/>
      <c r="T287" s="139"/>
    </row>
    <row r="288" spans="1:20" s="7" customFormat="1" x14ac:dyDescent="0.25">
      <c r="A288" s="113">
        <f>IF(J288&lt;&gt;"",1+MAX($A$17:A287),"")</f>
        <v>206</v>
      </c>
      <c r="B288" s="104"/>
      <c r="C288" s="104"/>
      <c r="D288" s="102" t="s">
        <v>69</v>
      </c>
      <c r="E288" s="125" t="s">
        <v>140</v>
      </c>
      <c r="F288" s="218" t="s">
        <v>1015</v>
      </c>
      <c r="G288" s="110">
        <v>8</v>
      </c>
      <c r="H288" s="51">
        <f>IF(VLOOKUP(J288,'HOURLY RATES'!B$116:C$124,2,0)=0,$J$3,VLOOKUP(J288,'HOURLY RATES'!B$116:C$124,2,0))</f>
        <v>0</v>
      </c>
      <c r="I288" s="52">
        <f t="shared" ref="I288:I289" si="159">(G288*(1+H288))</f>
        <v>8</v>
      </c>
      <c r="J288" s="101" t="s">
        <v>251</v>
      </c>
      <c r="K288" s="159">
        <v>3.4</v>
      </c>
      <c r="L288" s="160">
        <f t="shared" si="155"/>
        <v>27.2</v>
      </c>
      <c r="M288" s="57">
        <f>IF(VLOOKUP(E288,'HOURLY RATES'!C$6:D$105,2,0)=0,$E$3,VLOOKUP(E288,'HOURLY RATES'!C$6:D$105,2,0))</f>
        <v>118.2114</v>
      </c>
      <c r="N288" s="161">
        <f t="shared" si="156"/>
        <v>3215.3500799999997</v>
      </c>
      <c r="O288" s="108">
        <v>450</v>
      </c>
      <c r="P288" s="108">
        <f t="shared" si="157"/>
        <v>3600</v>
      </c>
      <c r="Q288" s="162">
        <f t="shared" si="158"/>
        <v>6815.3500800000002</v>
      </c>
      <c r="R288" s="123"/>
      <c r="S288" s="138">
        <f t="shared" ref="S288:S351" si="160">((((N288*(1+$D$7))+(P288*(1+$D$5+$D$6)))*(1+$D$8)))/I288</f>
        <v>1111.37369175</v>
      </c>
      <c r="T288" s="139">
        <f t="shared" ref="T288:T351" si="161">S288*I288</f>
        <v>8890.9895340000003</v>
      </c>
    </row>
    <row r="289" spans="1:20" s="7" customFormat="1" x14ac:dyDescent="0.25">
      <c r="A289" s="113">
        <f>IF(J289&lt;&gt;"",1+MAX($A$17:A288),"")</f>
        <v>207</v>
      </c>
      <c r="B289" s="104"/>
      <c r="C289" s="104"/>
      <c r="D289" s="102" t="s">
        <v>69</v>
      </c>
      <c r="E289" s="125" t="s">
        <v>140</v>
      </c>
      <c r="F289" s="218" t="s">
        <v>1016</v>
      </c>
      <c r="G289" s="110">
        <v>57</v>
      </c>
      <c r="H289" s="51">
        <f>IF(VLOOKUP(J289,'HOURLY RATES'!B$116:C$124,2,0)=0,$J$3,VLOOKUP(J289,'HOURLY RATES'!B$116:C$124,2,0))</f>
        <v>0</v>
      </c>
      <c r="I289" s="52">
        <f t="shared" si="159"/>
        <v>57</v>
      </c>
      <c r="J289" s="101" t="s">
        <v>251</v>
      </c>
      <c r="K289" s="159">
        <v>3.85</v>
      </c>
      <c r="L289" s="160">
        <f t="shared" si="155"/>
        <v>219.45000000000002</v>
      </c>
      <c r="M289" s="57">
        <f>IF(VLOOKUP(E289,'HOURLY RATES'!C$6:D$105,2,0)=0,$E$3,VLOOKUP(E289,'HOURLY RATES'!C$6:D$105,2,0))</f>
        <v>118.2114</v>
      </c>
      <c r="N289" s="161">
        <f t="shared" si="156"/>
        <v>25941.491730000002</v>
      </c>
      <c r="O289" s="108">
        <v>900</v>
      </c>
      <c r="P289" s="108">
        <f t="shared" si="157"/>
        <v>51300</v>
      </c>
      <c r="Q289" s="162">
        <f t="shared" si="158"/>
        <v>77241.491730000009</v>
      </c>
      <c r="R289" s="123"/>
      <c r="S289" s="138">
        <f t="shared" si="160"/>
        <v>1780.3042779374998</v>
      </c>
      <c r="T289" s="139">
        <f t="shared" si="161"/>
        <v>101477.34384243749</v>
      </c>
    </row>
    <row r="290" spans="1:20" s="7" customFormat="1" x14ac:dyDescent="0.25">
      <c r="A290" s="113" t="str">
        <f>IF(J290&lt;&gt;"",1+MAX($A$17:A289),"")</f>
        <v/>
      </c>
      <c r="B290" s="104"/>
      <c r="C290" s="104"/>
      <c r="D290" s="102"/>
      <c r="E290" s="125"/>
      <c r="F290" s="218" t="s">
        <v>248</v>
      </c>
      <c r="G290" s="110"/>
      <c r="H290" s="106"/>
      <c r="I290" s="107"/>
      <c r="J290" s="101"/>
      <c r="K290" s="159"/>
      <c r="L290" s="160"/>
      <c r="M290" s="161"/>
      <c r="N290" s="161"/>
      <c r="O290" s="108"/>
      <c r="P290" s="108"/>
      <c r="Q290" s="162"/>
      <c r="R290" s="123"/>
      <c r="S290" s="138"/>
      <c r="T290" s="139"/>
    </row>
    <row r="291" spans="1:20" s="7" customFormat="1" x14ac:dyDescent="0.25">
      <c r="A291" s="113" t="str">
        <f>IF(J291&lt;&gt;"",1+MAX($A$17:A290),"")</f>
        <v/>
      </c>
      <c r="B291" s="104"/>
      <c r="C291" s="104"/>
      <c r="D291" s="102"/>
      <c r="E291" s="125"/>
      <c r="F291" s="255" t="s">
        <v>1018</v>
      </c>
      <c r="G291" s="103"/>
      <c r="H291" s="106"/>
      <c r="I291" s="107"/>
      <c r="J291" s="101"/>
      <c r="K291" s="159"/>
      <c r="L291" s="160"/>
      <c r="M291" s="161"/>
      <c r="N291" s="161"/>
      <c r="O291" s="108"/>
      <c r="P291" s="108"/>
      <c r="Q291" s="162"/>
      <c r="R291" s="123"/>
      <c r="S291" s="138"/>
      <c r="T291" s="139"/>
    </row>
    <row r="292" spans="1:20" s="7" customFormat="1" ht="46.8" x14ac:dyDescent="0.25">
      <c r="A292" s="113">
        <f>IF(J292&lt;&gt;"",1+MAX($A$17:A291),"")</f>
        <v>208</v>
      </c>
      <c r="B292" s="104"/>
      <c r="C292" s="104"/>
      <c r="D292" s="102" t="s">
        <v>69</v>
      </c>
      <c r="E292" s="125" t="s">
        <v>140</v>
      </c>
      <c r="F292" s="218" t="s">
        <v>1179</v>
      </c>
      <c r="G292" s="110">
        <v>14</v>
      </c>
      <c r="H292" s="51">
        <f>IF(VLOOKUP(J292,'HOURLY RATES'!B$116:C$124,2,0)=0,$J$3,VLOOKUP(J292,'HOURLY RATES'!B$116:C$124,2,0))</f>
        <v>0</v>
      </c>
      <c r="I292" s="52">
        <f t="shared" ref="I292:I301" si="162">(G292*(1+H292))</f>
        <v>14</v>
      </c>
      <c r="J292" s="101" t="s">
        <v>251</v>
      </c>
      <c r="K292" s="159">
        <v>6</v>
      </c>
      <c r="L292" s="160">
        <f t="shared" si="155"/>
        <v>84</v>
      </c>
      <c r="M292" s="57">
        <f>IF(VLOOKUP(E292,'HOURLY RATES'!C$6:D$105,2,0)=0,$E$3,VLOOKUP(E292,'HOURLY RATES'!C$6:D$105,2,0))</f>
        <v>118.2114</v>
      </c>
      <c r="N292" s="161">
        <f t="shared" si="156"/>
        <v>9929.757599999999</v>
      </c>
      <c r="O292" s="108">
        <v>2800</v>
      </c>
      <c r="P292" s="108">
        <f t="shared" si="157"/>
        <v>39200</v>
      </c>
      <c r="Q292" s="162">
        <f t="shared" si="158"/>
        <v>49129.757599999997</v>
      </c>
      <c r="R292" s="123"/>
      <c r="S292" s="138">
        <f t="shared" si="160"/>
        <v>4642.1730424999996</v>
      </c>
      <c r="T292" s="139">
        <f t="shared" si="161"/>
        <v>64990.422594999996</v>
      </c>
    </row>
    <row r="293" spans="1:20" s="7" customFormat="1" ht="46.8" x14ac:dyDescent="0.25">
      <c r="A293" s="113">
        <f>IF(J293&lt;&gt;"",1+MAX($A$17:A292),"")</f>
        <v>209</v>
      </c>
      <c r="B293" s="104"/>
      <c r="C293" s="104"/>
      <c r="D293" s="102" t="s">
        <v>69</v>
      </c>
      <c r="E293" s="125" t="s">
        <v>140</v>
      </c>
      <c r="F293" s="218" t="s">
        <v>1180</v>
      </c>
      <c r="G293" s="110">
        <v>2</v>
      </c>
      <c r="H293" s="51">
        <f>IF(VLOOKUP(J293,'HOURLY RATES'!B$116:C$124,2,0)=0,$J$3,VLOOKUP(J293,'HOURLY RATES'!B$116:C$124,2,0))</f>
        <v>0</v>
      </c>
      <c r="I293" s="52">
        <f t="shared" si="162"/>
        <v>2</v>
      </c>
      <c r="J293" s="101" t="s">
        <v>251</v>
      </c>
      <c r="K293" s="159">
        <v>6</v>
      </c>
      <c r="L293" s="160">
        <f t="shared" si="155"/>
        <v>12</v>
      </c>
      <c r="M293" s="57">
        <f>IF(VLOOKUP(E293,'HOURLY RATES'!C$6:D$105,2,0)=0,$E$3,VLOOKUP(E293,'HOURLY RATES'!C$6:D$105,2,0))</f>
        <v>118.2114</v>
      </c>
      <c r="N293" s="161">
        <f t="shared" si="156"/>
        <v>1418.5367999999999</v>
      </c>
      <c r="O293" s="108">
        <v>3200</v>
      </c>
      <c r="P293" s="108">
        <f t="shared" si="157"/>
        <v>6400</v>
      </c>
      <c r="Q293" s="162">
        <f t="shared" si="158"/>
        <v>7818.5367999999999</v>
      </c>
      <c r="R293" s="123"/>
      <c r="S293" s="138">
        <f t="shared" si="160"/>
        <v>5176.7857224999998</v>
      </c>
      <c r="T293" s="139">
        <f t="shared" si="161"/>
        <v>10353.571445</v>
      </c>
    </row>
    <row r="294" spans="1:20" s="7" customFormat="1" ht="46.8" x14ac:dyDescent="0.25">
      <c r="A294" s="113">
        <f>IF(J294&lt;&gt;"",1+MAX($A$17:A293),"")</f>
        <v>210</v>
      </c>
      <c r="B294" s="104"/>
      <c r="C294" s="104"/>
      <c r="D294" s="102" t="s">
        <v>69</v>
      </c>
      <c r="E294" s="125" t="s">
        <v>140</v>
      </c>
      <c r="F294" s="218" t="s">
        <v>1181</v>
      </c>
      <c r="G294" s="110">
        <v>10</v>
      </c>
      <c r="H294" s="51">
        <f>IF(VLOOKUP(J294,'HOURLY RATES'!B$116:C$124,2,0)=0,$J$3,VLOOKUP(J294,'HOURLY RATES'!B$116:C$124,2,0))</f>
        <v>0</v>
      </c>
      <c r="I294" s="52">
        <f t="shared" si="162"/>
        <v>10</v>
      </c>
      <c r="J294" s="101" t="s">
        <v>251</v>
      </c>
      <c r="K294" s="159">
        <v>6</v>
      </c>
      <c r="L294" s="160">
        <f t="shared" si="155"/>
        <v>60</v>
      </c>
      <c r="M294" s="57">
        <f>IF(VLOOKUP(E294,'HOURLY RATES'!C$6:D$105,2,0)=0,$E$3,VLOOKUP(E294,'HOURLY RATES'!C$6:D$105,2,0))</f>
        <v>118.2114</v>
      </c>
      <c r="N294" s="161">
        <f t="shared" si="156"/>
        <v>7092.6840000000002</v>
      </c>
      <c r="O294" s="108">
        <v>3800</v>
      </c>
      <c r="P294" s="108">
        <f t="shared" si="157"/>
        <v>38000</v>
      </c>
      <c r="Q294" s="162">
        <f t="shared" si="158"/>
        <v>45092.684000000001</v>
      </c>
      <c r="R294" s="123"/>
      <c r="S294" s="138">
        <f t="shared" si="160"/>
        <v>5978.7047424999992</v>
      </c>
      <c r="T294" s="139">
        <f t="shared" si="161"/>
        <v>59787.04742499999</v>
      </c>
    </row>
    <row r="295" spans="1:20" s="7" customFormat="1" ht="46.8" x14ac:dyDescent="0.25">
      <c r="A295" s="113">
        <f>IF(J295&lt;&gt;"",1+MAX($A$17:A294),"")</f>
        <v>211</v>
      </c>
      <c r="B295" s="104"/>
      <c r="C295" s="104"/>
      <c r="D295" s="102" t="s">
        <v>69</v>
      </c>
      <c r="E295" s="125" t="s">
        <v>140</v>
      </c>
      <c r="F295" s="218" t="s">
        <v>1182</v>
      </c>
      <c r="G295" s="110">
        <v>5</v>
      </c>
      <c r="H295" s="51">
        <f>IF(VLOOKUP(J295,'HOURLY RATES'!B$116:C$124,2,0)=0,$J$3,VLOOKUP(J295,'HOURLY RATES'!B$116:C$124,2,0))</f>
        <v>0</v>
      </c>
      <c r="I295" s="52">
        <f t="shared" si="162"/>
        <v>5</v>
      </c>
      <c r="J295" s="101" t="s">
        <v>251</v>
      </c>
      <c r="K295" s="159">
        <v>6</v>
      </c>
      <c r="L295" s="160">
        <f t="shared" si="155"/>
        <v>30</v>
      </c>
      <c r="M295" s="57">
        <f>IF(VLOOKUP(E295,'HOURLY RATES'!C$6:D$105,2,0)=0,$E$3,VLOOKUP(E295,'HOURLY RATES'!C$6:D$105,2,0))</f>
        <v>118.2114</v>
      </c>
      <c r="N295" s="161">
        <f t="shared" si="156"/>
        <v>3546.3420000000001</v>
      </c>
      <c r="O295" s="108">
        <v>2900</v>
      </c>
      <c r="P295" s="108">
        <f t="shared" si="157"/>
        <v>14500</v>
      </c>
      <c r="Q295" s="162">
        <f t="shared" si="158"/>
        <v>18046.342000000001</v>
      </c>
      <c r="R295" s="123"/>
      <c r="S295" s="138">
        <f t="shared" si="160"/>
        <v>4775.8262125000001</v>
      </c>
      <c r="T295" s="139">
        <f t="shared" si="161"/>
        <v>23879.131062500001</v>
      </c>
    </row>
    <row r="296" spans="1:20" s="7" customFormat="1" ht="46.8" x14ac:dyDescent="0.25">
      <c r="A296" s="113">
        <f>IF(J296&lt;&gt;"",1+MAX($A$17:A295),"")</f>
        <v>212</v>
      </c>
      <c r="B296" s="104"/>
      <c r="C296" s="104"/>
      <c r="D296" s="102" t="s">
        <v>69</v>
      </c>
      <c r="E296" s="125" t="s">
        <v>140</v>
      </c>
      <c r="F296" s="218" t="s">
        <v>1183</v>
      </c>
      <c r="G296" s="110">
        <v>6</v>
      </c>
      <c r="H296" s="51">
        <f>IF(VLOOKUP(J296,'HOURLY RATES'!B$116:C$124,2,0)=0,$J$3,VLOOKUP(J296,'HOURLY RATES'!B$116:C$124,2,0))</f>
        <v>0</v>
      </c>
      <c r="I296" s="52">
        <f t="shared" si="162"/>
        <v>6</v>
      </c>
      <c r="J296" s="101" t="s">
        <v>251</v>
      </c>
      <c r="K296" s="159">
        <v>6</v>
      </c>
      <c r="L296" s="160">
        <f t="shared" si="155"/>
        <v>36</v>
      </c>
      <c r="M296" s="57">
        <f>IF(VLOOKUP(E296,'HOURLY RATES'!C$6:D$105,2,0)=0,$E$3,VLOOKUP(E296,'HOURLY RATES'!C$6:D$105,2,0))</f>
        <v>118.2114</v>
      </c>
      <c r="N296" s="161">
        <f t="shared" si="156"/>
        <v>4255.6103999999996</v>
      </c>
      <c r="O296" s="108">
        <v>3400</v>
      </c>
      <c r="P296" s="108">
        <f t="shared" si="157"/>
        <v>20400</v>
      </c>
      <c r="Q296" s="162">
        <f t="shared" si="158"/>
        <v>24655.610399999998</v>
      </c>
      <c r="R296" s="123"/>
      <c r="S296" s="138">
        <f t="shared" si="160"/>
        <v>5444.0920624999999</v>
      </c>
      <c r="T296" s="139">
        <f t="shared" si="161"/>
        <v>32664.552374999999</v>
      </c>
    </row>
    <row r="297" spans="1:20" s="7" customFormat="1" ht="46.8" x14ac:dyDescent="0.25">
      <c r="A297" s="113">
        <f>IF(J297&lt;&gt;"",1+MAX($A$17:A296),"")</f>
        <v>213</v>
      </c>
      <c r="B297" s="104"/>
      <c r="C297" s="104"/>
      <c r="D297" s="102" t="s">
        <v>69</v>
      </c>
      <c r="E297" s="125" t="s">
        <v>140</v>
      </c>
      <c r="F297" s="218" t="s">
        <v>1184</v>
      </c>
      <c r="G297" s="110">
        <v>2</v>
      </c>
      <c r="H297" s="51">
        <f>IF(VLOOKUP(J297,'HOURLY RATES'!B$116:C$124,2,0)=0,$J$3,VLOOKUP(J297,'HOURLY RATES'!B$116:C$124,2,0))</f>
        <v>0</v>
      </c>
      <c r="I297" s="52">
        <f t="shared" si="162"/>
        <v>2</v>
      </c>
      <c r="J297" s="101" t="s">
        <v>251</v>
      </c>
      <c r="K297" s="159">
        <v>6.5</v>
      </c>
      <c r="L297" s="160">
        <f t="shared" si="155"/>
        <v>13</v>
      </c>
      <c r="M297" s="57">
        <f>IF(VLOOKUP(E297,'HOURLY RATES'!C$6:D$105,2,0)=0,$E$3,VLOOKUP(E297,'HOURLY RATES'!C$6:D$105,2,0))</f>
        <v>118.2114</v>
      </c>
      <c r="N297" s="161">
        <f t="shared" si="156"/>
        <v>1536.7482</v>
      </c>
      <c r="O297" s="108">
        <v>4600</v>
      </c>
      <c r="P297" s="108">
        <f t="shared" si="157"/>
        <v>9200</v>
      </c>
      <c r="Q297" s="162">
        <f t="shared" si="158"/>
        <v>10736.7482</v>
      </c>
      <c r="R297" s="123"/>
      <c r="S297" s="138">
        <f t="shared" si="160"/>
        <v>7122.9204593750001</v>
      </c>
      <c r="T297" s="139">
        <f t="shared" si="161"/>
        <v>14245.84091875</v>
      </c>
    </row>
    <row r="298" spans="1:20" s="7" customFormat="1" ht="46.8" x14ac:dyDescent="0.25">
      <c r="A298" s="113">
        <f>IF(J298&lt;&gt;"",1+MAX($A$17:A297),"")</f>
        <v>214</v>
      </c>
      <c r="B298" s="104"/>
      <c r="C298" s="104"/>
      <c r="D298" s="102" t="s">
        <v>69</v>
      </c>
      <c r="E298" s="125" t="s">
        <v>140</v>
      </c>
      <c r="F298" s="218" t="s">
        <v>1185</v>
      </c>
      <c r="G298" s="110">
        <v>14</v>
      </c>
      <c r="H298" s="51">
        <f>IF(VLOOKUP(J298,'HOURLY RATES'!B$116:C$124,2,0)=0,$J$3,VLOOKUP(J298,'HOURLY RATES'!B$116:C$124,2,0))</f>
        <v>0</v>
      </c>
      <c r="I298" s="52">
        <f t="shared" si="162"/>
        <v>14</v>
      </c>
      <c r="J298" s="101" t="s">
        <v>251</v>
      </c>
      <c r="K298" s="159">
        <v>6.5</v>
      </c>
      <c r="L298" s="160">
        <f t="shared" ref="L298:L301" si="163">K298*I298</f>
        <v>91</v>
      </c>
      <c r="M298" s="57">
        <f>IF(VLOOKUP(E298,'HOURLY RATES'!C$6:D$105,2,0)=0,$E$3,VLOOKUP(E298,'HOURLY RATES'!C$6:D$105,2,0))</f>
        <v>118.2114</v>
      </c>
      <c r="N298" s="161">
        <f t="shared" ref="N298:N301" si="164">M298*L298</f>
        <v>10757.2374</v>
      </c>
      <c r="O298" s="108">
        <v>4000</v>
      </c>
      <c r="P298" s="108">
        <f t="shared" ref="P298:P301" si="165">O298*I298</f>
        <v>56000</v>
      </c>
      <c r="Q298" s="162">
        <f t="shared" ref="Q298:Q301" si="166">P298+N298</f>
        <v>66757.237399999998</v>
      </c>
      <c r="R298" s="123"/>
      <c r="S298" s="138">
        <f t="shared" si="160"/>
        <v>6321.0014393749998</v>
      </c>
      <c r="T298" s="139">
        <f t="shared" si="161"/>
        <v>88494.020151249992</v>
      </c>
    </row>
    <row r="299" spans="1:20" s="7" customFormat="1" ht="46.8" x14ac:dyDescent="0.25">
      <c r="A299" s="113">
        <f>IF(J299&lt;&gt;"",1+MAX($A$17:A298),"")</f>
        <v>215</v>
      </c>
      <c r="B299" s="104"/>
      <c r="C299" s="104"/>
      <c r="D299" s="102" t="s">
        <v>69</v>
      </c>
      <c r="E299" s="125" t="s">
        <v>140</v>
      </c>
      <c r="F299" s="218" t="s">
        <v>1186</v>
      </c>
      <c r="G299" s="110">
        <v>14</v>
      </c>
      <c r="H299" s="51">
        <f>IF(VLOOKUP(J299,'HOURLY RATES'!B$116:C$124,2,0)=0,$J$3,VLOOKUP(J299,'HOURLY RATES'!B$116:C$124,2,0))</f>
        <v>0</v>
      </c>
      <c r="I299" s="52">
        <f t="shared" si="162"/>
        <v>14</v>
      </c>
      <c r="J299" s="101" t="s">
        <v>251</v>
      </c>
      <c r="K299" s="159">
        <v>7</v>
      </c>
      <c r="L299" s="160">
        <f t="shared" si="163"/>
        <v>98</v>
      </c>
      <c r="M299" s="57">
        <f>IF(VLOOKUP(E299,'HOURLY RATES'!C$6:D$105,2,0)=0,$E$3,VLOOKUP(E299,'HOURLY RATES'!C$6:D$105,2,0))</f>
        <v>118.2114</v>
      </c>
      <c r="N299" s="161">
        <f t="shared" si="164"/>
        <v>11584.717199999999</v>
      </c>
      <c r="O299" s="108">
        <v>5000</v>
      </c>
      <c r="P299" s="108">
        <f t="shared" si="165"/>
        <v>70000</v>
      </c>
      <c r="Q299" s="162">
        <f t="shared" si="166"/>
        <v>81584.717199999999</v>
      </c>
      <c r="R299" s="123"/>
      <c r="S299" s="138">
        <f t="shared" si="160"/>
        <v>7732.523496249999</v>
      </c>
      <c r="T299" s="139">
        <f t="shared" si="161"/>
        <v>108255.32894749999</v>
      </c>
    </row>
    <row r="300" spans="1:20" s="7" customFormat="1" ht="46.8" x14ac:dyDescent="0.25">
      <c r="A300" s="113">
        <f>IF(J300&lt;&gt;"",1+MAX($A$17:A299),"")</f>
        <v>216</v>
      </c>
      <c r="B300" s="104"/>
      <c r="C300" s="104"/>
      <c r="D300" s="102" t="s">
        <v>69</v>
      </c>
      <c r="E300" s="125" t="s">
        <v>140</v>
      </c>
      <c r="F300" s="218" t="s">
        <v>1187</v>
      </c>
      <c r="G300" s="110">
        <v>14</v>
      </c>
      <c r="H300" s="51">
        <f>IF(VLOOKUP(J300,'HOURLY RATES'!B$116:C$124,2,0)=0,$J$3,VLOOKUP(J300,'HOURLY RATES'!B$116:C$124,2,0))</f>
        <v>0</v>
      </c>
      <c r="I300" s="52">
        <f t="shared" si="162"/>
        <v>14</v>
      </c>
      <c r="J300" s="101" t="s">
        <v>251</v>
      </c>
      <c r="K300" s="159">
        <v>8</v>
      </c>
      <c r="L300" s="160">
        <f t="shared" si="163"/>
        <v>112</v>
      </c>
      <c r="M300" s="57">
        <f>IF(VLOOKUP(E300,'HOURLY RATES'!C$6:D$105,2,0)=0,$E$3,VLOOKUP(E300,'HOURLY RATES'!C$6:D$105,2,0))</f>
        <v>118.2114</v>
      </c>
      <c r="N300" s="161">
        <f t="shared" si="164"/>
        <v>13239.676799999999</v>
      </c>
      <c r="O300" s="108">
        <v>6500</v>
      </c>
      <c r="P300" s="108">
        <f t="shared" si="165"/>
        <v>91000</v>
      </c>
      <c r="Q300" s="162">
        <f t="shared" si="166"/>
        <v>104239.6768</v>
      </c>
      <c r="R300" s="123"/>
      <c r="S300" s="138">
        <f t="shared" si="160"/>
        <v>9887.3017600000003</v>
      </c>
      <c r="T300" s="139">
        <f t="shared" si="161"/>
        <v>138422.22464</v>
      </c>
    </row>
    <row r="301" spans="1:20" s="7" customFormat="1" ht="46.8" x14ac:dyDescent="0.25">
      <c r="A301" s="113">
        <f>IF(J301&lt;&gt;"",1+MAX($A$17:A300),"")</f>
        <v>217</v>
      </c>
      <c r="B301" s="104"/>
      <c r="C301" s="104"/>
      <c r="D301" s="102" t="s">
        <v>69</v>
      </c>
      <c r="E301" s="125" t="s">
        <v>140</v>
      </c>
      <c r="F301" s="218" t="s">
        <v>1188</v>
      </c>
      <c r="G301" s="110">
        <v>14</v>
      </c>
      <c r="H301" s="51">
        <f>IF(VLOOKUP(J301,'HOURLY RATES'!B$116:C$124,2,0)=0,$J$3,VLOOKUP(J301,'HOURLY RATES'!B$116:C$124,2,0))</f>
        <v>0</v>
      </c>
      <c r="I301" s="52">
        <f t="shared" si="162"/>
        <v>14</v>
      </c>
      <c r="J301" s="101" t="s">
        <v>251</v>
      </c>
      <c r="K301" s="159">
        <v>8</v>
      </c>
      <c r="L301" s="160">
        <f t="shared" si="163"/>
        <v>112</v>
      </c>
      <c r="M301" s="57">
        <f>IF(VLOOKUP(E301,'HOURLY RATES'!C$6:D$105,2,0)=0,$E$3,VLOOKUP(E301,'HOURLY RATES'!C$6:D$105,2,0))</f>
        <v>118.2114</v>
      </c>
      <c r="N301" s="161">
        <f t="shared" si="164"/>
        <v>13239.676799999999</v>
      </c>
      <c r="O301" s="108">
        <v>7800</v>
      </c>
      <c r="P301" s="108">
        <f t="shared" si="165"/>
        <v>109200</v>
      </c>
      <c r="Q301" s="162">
        <f t="shared" si="166"/>
        <v>122439.6768</v>
      </c>
      <c r="R301" s="123"/>
      <c r="S301" s="138">
        <f t="shared" si="160"/>
        <v>11624.792969999999</v>
      </c>
      <c r="T301" s="139">
        <f t="shared" si="161"/>
        <v>162747.10157999999</v>
      </c>
    </row>
    <row r="302" spans="1:20" s="7" customFormat="1" x14ac:dyDescent="0.25">
      <c r="A302" s="113" t="str">
        <f>IF(J302&lt;&gt;"",1+MAX($A$17:A301),"")</f>
        <v/>
      </c>
      <c r="B302" s="104"/>
      <c r="C302" s="104"/>
      <c r="D302" s="102"/>
      <c r="E302" s="125"/>
      <c r="F302" s="218" t="s">
        <v>248</v>
      </c>
      <c r="G302" s="110"/>
      <c r="H302" s="106"/>
      <c r="I302" s="107"/>
      <c r="J302" s="101"/>
      <c r="K302" s="159"/>
      <c r="L302" s="160"/>
      <c r="M302" s="161"/>
      <c r="N302" s="161"/>
      <c r="O302" s="108"/>
      <c r="P302" s="108"/>
      <c r="Q302" s="162"/>
      <c r="R302" s="123"/>
      <c r="S302" s="138"/>
      <c r="T302" s="139"/>
    </row>
    <row r="303" spans="1:20" s="7" customFormat="1" x14ac:dyDescent="0.25">
      <c r="A303" s="113" t="str">
        <f>IF(J303&lt;&gt;"",1+MAX($A$17:A302),"")</f>
        <v/>
      </c>
      <c r="B303" s="104"/>
      <c r="C303" s="104"/>
      <c r="D303" s="102"/>
      <c r="E303" s="125"/>
      <c r="F303" s="255" t="s">
        <v>1019</v>
      </c>
      <c r="G303" s="103"/>
      <c r="H303" s="106"/>
      <c r="I303" s="107"/>
      <c r="J303" s="101"/>
      <c r="K303" s="159"/>
      <c r="L303" s="160"/>
      <c r="M303" s="161"/>
      <c r="N303" s="161"/>
      <c r="O303" s="108"/>
      <c r="P303" s="108"/>
      <c r="Q303" s="162"/>
      <c r="R303" s="123"/>
      <c r="S303" s="138"/>
      <c r="T303" s="139"/>
    </row>
    <row r="304" spans="1:20" s="7" customFormat="1" ht="62.4" x14ac:dyDescent="0.25">
      <c r="A304" s="113">
        <f>IF(J304&lt;&gt;"",1+MAX($A$17:A303),"")</f>
        <v>218</v>
      </c>
      <c r="B304" s="104"/>
      <c r="C304" s="104"/>
      <c r="D304" s="102" t="s">
        <v>69</v>
      </c>
      <c r="E304" s="125" t="s">
        <v>140</v>
      </c>
      <c r="F304" s="218" t="s">
        <v>1189</v>
      </c>
      <c r="G304" s="110">
        <v>3</v>
      </c>
      <c r="H304" s="51">
        <f>IF(VLOOKUP(J304,'HOURLY RATES'!B$116:C$124,2,0)=0,$J$3,VLOOKUP(J304,'HOURLY RATES'!B$116:C$124,2,0))</f>
        <v>0</v>
      </c>
      <c r="I304" s="52">
        <f t="shared" ref="I304" si="167">(G304*(1+H304))</f>
        <v>3</v>
      </c>
      <c r="J304" s="101" t="s">
        <v>251</v>
      </c>
      <c r="K304" s="159">
        <v>3.4</v>
      </c>
      <c r="L304" s="160">
        <f t="shared" si="155"/>
        <v>10.199999999999999</v>
      </c>
      <c r="M304" s="57">
        <f>IF(VLOOKUP(E304,'HOURLY RATES'!C$6:D$105,2,0)=0,$E$3,VLOOKUP(E304,'HOURLY RATES'!C$6:D$105,2,0))</f>
        <v>118.2114</v>
      </c>
      <c r="N304" s="161">
        <f t="shared" si="156"/>
        <v>1205.7562799999998</v>
      </c>
      <c r="O304" s="108">
        <v>400</v>
      </c>
      <c r="P304" s="108">
        <f t="shared" si="157"/>
        <v>1200</v>
      </c>
      <c r="Q304" s="162">
        <f t="shared" si="158"/>
        <v>2405.7562799999996</v>
      </c>
      <c r="R304" s="123"/>
      <c r="S304" s="138">
        <f t="shared" si="160"/>
        <v>1044.5471067499998</v>
      </c>
      <c r="T304" s="139">
        <f t="shared" si="161"/>
        <v>3133.6413202499994</v>
      </c>
    </row>
    <row r="305" spans="1:20" s="7" customFormat="1" x14ac:dyDescent="0.25">
      <c r="A305" s="113" t="str">
        <f>IF(J305&lt;&gt;"",1+MAX($A$17:A304),"")</f>
        <v/>
      </c>
      <c r="B305" s="104"/>
      <c r="C305" s="104"/>
      <c r="D305" s="102"/>
      <c r="E305" s="125"/>
      <c r="F305" s="218" t="s">
        <v>248</v>
      </c>
      <c r="G305" s="110"/>
      <c r="H305" s="106"/>
      <c r="I305" s="107"/>
      <c r="J305" s="101"/>
      <c r="K305" s="159"/>
      <c r="L305" s="160"/>
      <c r="M305" s="161"/>
      <c r="N305" s="161"/>
      <c r="O305" s="108"/>
      <c r="P305" s="108"/>
      <c r="Q305" s="162"/>
      <c r="R305" s="123"/>
      <c r="S305" s="138"/>
      <c r="T305" s="139"/>
    </row>
    <row r="306" spans="1:20" s="7" customFormat="1" x14ac:dyDescent="0.25">
      <c r="A306" s="113" t="str">
        <f>IF(J306&lt;&gt;"",1+MAX($A$17:A305),"")</f>
        <v/>
      </c>
      <c r="B306" s="104"/>
      <c r="C306" s="104"/>
      <c r="D306" s="102"/>
      <c r="E306" s="125"/>
      <c r="F306" s="255" t="s">
        <v>1021</v>
      </c>
      <c r="G306" s="103"/>
      <c r="H306" s="106"/>
      <c r="I306" s="107"/>
      <c r="J306" s="101"/>
      <c r="K306" s="159"/>
      <c r="L306" s="160"/>
      <c r="M306" s="161"/>
      <c r="N306" s="161"/>
      <c r="O306" s="108"/>
      <c r="P306" s="108"/>
      <c r="Q306" s="162"/>
      <c r="R306" s="123"/>
      <c r="S306" s="138"/>
      <c r="T306" s="139"/>
    </row>
    <row r="307" spans="1:20" s="7" customFormat="1" ht="46.8" x14ac:dyDescent="0.25">
      <c r="A307" s="113">
        <f>IF(J307&lt;&gt;"",1+MAX($A$17:A306),"")</f>
        <v>219</v>
      </c>
      <c r="B307" s="104"/>
      <c r="C307" s="104"/>
      <c r="D307" s="102" t="s">
        <v>69</v>
      </c>
      <c r="E307" s="125" t="s">
        <v>140</v>
      </c>
      <c r="F307" s="218" t="s">
        <v>1190</v>
      </c>
      <c r="G307" s="110">
        <v>1</v>
      </c>
      <c r="H307" s="51">
        <f>IF(VLOOKUP(J307,'HOURLY RATES'!B$116:C$124,2,0)=0,$J$3,VLOOKUP(J307,'HOURLY RATES'!B$116:C$124,2,0))</f>
        <v>0</v>
      </c>
      <c r="I307" s="52">
        <f t="shared" ref="I307:I308" si="168">(G307*(1+H307))</f>
        <v>1</v>
      </c>
      <c r="J307" s="101" t="s">
        <v>251</v>
      </c>
      <c r="K307" s="159">
        <v>6</v>
      </c>
      <c r="L307" s="160">
        <f t="shared" si="155"/>
        <v>6</v>
      </c>
      <c r="M307" s="57">
        <f>IF(VLOOKUP(E307,'HOURLY RATES'!C$6:D$105,2,0)=0,$E$3,VLOOKUP(E307,'HOURLY RATES'!C$6:D$105,2,0))</f>
        <v>118.2114</v>
      </c>
      <c r="N307" s="161">
        <f t="shared" si="156"/>
        <v>709.26839999999993</v>
      </c>
      <c r="O307" s="108">
        <v>4500</v>
      </c>
      <c r="P307" s="108">
        <f t="shared" si="157"/>
        <v>4500</v>
      </c>
      <c r="Q307" s="162">
        <f t="shared" si="158"/>
        <v>5209.2683999999999</v>
      </c>
      <c r="R307" s="123"/>
      <c r="S307" s="138">
        <f t="shared" si="160"/>
        <v>6914.2769324999999</v>
      </c>
      <c r="T307" s="139">
        <f t="shared" si="161"/>
        <v>6914.2769324999999</v>
      </c>
    </row>
    <row r="308" spans="1:20" s="7" customFormat="1" ht="46.8" x14ac:dyDescent="0.25">
      <c r="A308" s="113">
        <f>IF(J308&lt;&gt;"",1+MAX($A$17:A307),"")</f>
        <v>220</v>
      </c>
      <c r="B308" s="104"/>
      <c r="C308" s="104"/>
      <c r="D308" s="102" t="s">
        <v>69</v>
      </c>
      <c r="E308" s="125" t="s">
        <v>140</v>
      </c>
      <c r="F308" s="218" t="s">
        <v>1191</v>
      </c>
      <c r="G308" s="110">
        <v>1</v>
      </c>
      <c r="H308" s="51">
        <f>IF(VLOOKUP(J308,'HOURLY RATES'!B$116:C$124,2,0)=0,$J$3,VLOOKUP(J308,'HOURLY RATES'!B$116:C$124,2,0))</f>
        <v>0</v>
      </c>
      <c r="I308" s="52">
        <f t="shared" si="168"/>
        <v>1</v>
      </c>
      <c r="J308" s="101" t="s">
        <v>251</v>
      </c>
      <c r="K308" s="159">
        <v>6</v>
      </c>
      <c r="L308" s="160">
        <f t="shared" si="155"/>
        <v>6</v>
      </c>
      <c r="M308" s="57">
        <f>IF(VLOOKUP(E308,'HOURLY RATES'!C$6:D$105,2,0)=0,$E$3,VLOOKUP(E308,'HOURLY RATES'!C$6:D$105,2,0))</f>
        <v>118.2114</v>
      </c>
      <c r="N308" s="161">
        <f t="shared" si="156"/>
        <v>709.26839999999993</v>
      </c>
      <c r="O308" s="108">
        <v>4500</v>
      </c>
      <c r="P308" s="108">
        <f t="shared" si="157"/>
        <v>4500</v>
      </c>
      <c r="Q308" s="162">
        <f t="shared" si="158"/>
        <v>5209.2683999999999</v>
      </c>
      <c r="R308" s="123"/>
      <c r="S308" s="138">
        <f t="shared" si="160"/>
        <v>6914.2769324999999</v>
      </c>
      <c r="T308" s="139">
        <f t="shared" si="161"/>
        <v>6914.2769324999999</v>
      </c>
    </row>
    <row r="309" spans="1:20" s="7" customFormat="1" x14ac:dyDescent="0.25">
      <c r="A309" s="113" t="str">
        <f>IF(J309&lt;&gt;"",1+MAX($A$17:A308),"")</f>
        <v/>
      </c>
      <c r="B309" s="104"/>
      <c r="C309" s="104"/>
      <c r="D309" s="102"/>
      <c r="E309" s="125"/>
      <c r="F309" s="218" t="s">
        <v>248</v>
      </c>
      <c r="G309" s="110"/>
      <c r="H309" s="106"/>
      <c r="I309" s="107"/>
      <c r="J309" s="101"/>
      <c r="K309" s="159"/>
      <c r="L309" s="160"/>
      <c r="M309" s="161"/>
      <c r="N309" s="161"/>
      <c r="O309" s="108"/>
      <c r="P309" s="108"/>
      <c r="Q309" s="162"/>
      <c r="R309" s="123"/>
      <c r="S309" s="138"/>
      <c r="T309" s="139"/>
    </row>
    <row r="310" spans="1:20" s="7" customFormat="1" x14ac:dyDescent="0.25">
      <c r="A310" s="113" t="str">
        <f>IF(J310&lt;&gt;"",1+MAX($A$17:A309),"")</f>
        <v/>
      </c>
      <c r="B310" s="104"/>
      <c r="C310" s="104"/>
      <c r="D310" s="102"/>
      <c r="E310" s="125"/>
      <c r="F310" s="255" t="s">
        <v>1020</v>
      </c>
      <c r="G310" s="103"/>
      <c r="H310" s="106"/>
      <c r="I310" s="107"/>
      <c r="J310" s="101"/>
      <c r="K310" s="159"/>
      <c r="L310" s="160"/>
      <c r="M310" s="161"/>
      <c r="N310" s="161"/>
      <c r="O310" s="108"/>
      <c r="P310" s="108"/>
      <c r="Q310" s="162"/>
      <c r="R310" s="123"/>
      <c r="S310" s="138"/>
      <c r="T310" s="139"/>
    </row>
    <row r="311" spans="1:20" s="7" customFormat="1" ht="46.8" x14ac:dyDescent="0.25">
      <c r="A311" s="113">
        <f>IF(J311&lt;&gt;"",1+MAX($A$17:A310),"")</f>
        <v>221</v>
      </c>
      <c r="B311" s="104"/>
      <c r="C311" s="104"/>
      <c r="D311" s="102" t="s">
        <v>69</v>
      </c>
      <c r="E311" s="125" t="s">
        <v>140</v>
      </c>
      <c r="F311" s="218" t="s">
        <v>1192</v>
      </c>
      <c r="G311" s="110">
        <v>1</v>
      </c>
      <c r="H311" s="51">
        <f>IF(VLOOKUP(J311,'HOURLY RATES'!B$116:C$124,2,0)=0,$J$3,VLOOKUP(J311,'HOURLY RATES'!B$116:C$124,2,0))</f>
        <v>0</v>
      </c>
      <c r="I311" s="52">
        <f t="shared" ref="I311" si="169">(G311*(1+H311))</f>
        <v>1</v>
      </c>
      <c r="J311" s="101" t="s">
        <v>251</v>
      </c>
      <c r="K311" s="159">
        <v>22</v>
      </c>
      <c r="L311" s="160">
        <f t="shared" si="155"/>
        <v>22</v>
      </c>
      <c r="M311" s="57">
        <f>IF(VLOOKUP(E311,'HOURLY RATES'!C$6:D$105,2,0)=0,$E$3,VLOOKUP(E311,'HOURLY RATES'!C$6:D$105,2,0))</f>
        <v>118.2114</v>
      </c>
      <c r="N311" s="161">
        <f t="shared" si="156"/>
        <v>2600.6507999999999</v>
      </c>
      <c r="O311" s="108">
        <v>18000</v>
      </c>
      <c r="P311" s="108">
        <f t="shared" si="157"/>
        <v>18000</v>
      </c>
      <c r="Q311" s="162">
        <f t="shared" si="158"/>
        <v>20600.650799999999</v>
      </c>
      <c r="R311" s="123"/>
      <c r="S311" s="138">
        <f t="shared" si="160"/>
        <v>27357.146302499998</v>
      </c>
      <c r="T311" s="139">
        <f t="shared" si="161"/>
        <v>27357.146302499998</v>
      </c>
    </row>
    <row r="312" spans="1:20" s="7" customFormat="1" x14ac:dyDescent="0.25">
      <c r="A312" s="113" t="str">
        <f>IF(J312&lt;&gt;"",1+MAX($A$17:A311),"")</f>
        <v/>
      </c>
      <c r="B312" s="104"/>
      <c r="C312" s="104"/>
      <c r="D312" s="102"/>
      <c r="E312" s="125"/>
      <c r="F312" s="218" t="s">
        <v>248</v>
      </c>
      <c r="G312" s="110"/>
      <c r="H312" s="106"/>
      <c r="I312" s="107"/>
      <c r="J312" s="101"/>
      <c r="K312" s="159"/>
      <c r="L312" s="160"/>
      <c r="M312" s="161"/>
      <c r="N312" s="161"/>
      <c r="O312" s="108"/>
      <c r="P312" s="108"/>
      <c r="Q312" s="162"/>
      <c r="R312" s="123"/>
      <c r="S312" s="138"/>
      <c r="T312" s="139"/>
    </row>
    <row r="313" spans="1:20" s="7" customFormat="1" x14ac:dyDescent="0.25">
      <c r="A313" s="113" t="str">
        <f>IF(J313&lt;&gt;"",1+MAX($A$17:A312),"")</f>
        <v/>
      </c>
      <c r="B313" s="104"/>
      <c r="C313" s="104"/>
      <c r="D313" s="102"/>
      <c r="E313" s="125"/>
      <c r="F313" s="255" t="s">
        <v>1014</v>
      </c>
      <c r="G313" s="103"/>
      <c r="H313" s="106"/>
      <c r="I313" s="107"/>
      <c r="J313" s="101"/>
      <c r="K313" s="159"/>
      <c r="L313" s="160"/>
      <c r="M313" s="161"/>
      <c r="N313" s="161"/>
      <c r="O313" s="108"/>
      <c r="P313" s="108"/>
      <c r="Q313" s="162"/>
      <c r="R313" s="123"/>
      <c r="S313" s="138"/>
      <c r="T313" s="139"/>
    </row>
    <row r="314" spans="1:20" s="7" customFormat="1" ht="46.8" x14ac:dyDescent="0.25">
      <c r="A314" s="113">
        <f>IF(J314&lt;&gt;"",1+MAX($A$17:A313),"")</f>
        <v>222</v>
      </c>
      <c r="B314" s="104"/>
      <c r="C314" s="104"/>
      <c r="D314" s="102" t="s">
        <v>69</v>
      </c>
      <c r="E314" s="125" t="s">
        <v>140</v>
      </c>
      <c r="F314" s="218" t="s">
        <v>1193</v>
      </c>
      <c r="G314" s="110">
        <v>1</v>
      </c>
      <c r="H314" s="51">
        <f>IF(VLOOKUP(J314,'HOURLY RATES'!B$116:C$124,2,0)=0,$J$3,VLOOKUP(J314,'HOURLY RATES'!B$116:C$124,2,0))</f>
        <v>0</v>
      </c>
      <c r="I314" s="52">
        <f t="shared" ref="I314:I318" si="170">(G314*(1+H314))</f>
        <v>1</v>
      </c>
      <c r="J314" s="101" t="s">
        <v>251</v>
      </c>
      <c r="K314" s="159">
        <v>4.12</v>
      </c>
      <c r="L314" s="160">
        <f>K314*I314</f>
        <v>4.12</v>
      </c>
      <c r="M314" s="57">
        <f>IF(VLOOKUP(E314,'HOURLY RATES'!C$6:D$105,2,0)=0,$E$3,VLOOKUP(E314,'HOURLY RATES'!C$6:D$105,2,0))</f>
        <v>118.2114</v>
      </c>
      <c r="N314" s="161">
        <f>M314*L314</f>
        <v>487.03096800000003</v>
      </c>
      <c r="O314" s="108">
        <v>1200</v>
      </c>
      <c r="P314" s="108">
        <f>O314*I314</f>
        <v>1200</v>
      </c>
      <c r="Q314" s="162">
        <f>P314+N314</f>
        <v>1687.030968</v>
      </c>
      <c r="R314" s="123"/>
      <c r="S314" s="138">
        <f t="shared" si="160"/>
        <v>2221.7585806500001</v>
      </c>
      <c r="T314" s="139">
        <f t="shared" si="161"/>
        <v>2221.7585806500001</v>
      </c>
    </row>
    <row r="315" spans="1:20" s="7" customFormat="1" ht="46.8" x14ac:dyDescent="0.25">
      <c r="A315" s="113">
        <f>IF(J315&lt;&gt;"",1+MAX($A$17:A314),"")</f>
        <v>223</v>
      </c>
      <c r="B315" s="104"/>
      <c r="C315" s="104"/>
      <c r="D315" s="102" t="s">
        <v>69</v>
      </c>
      <c r="E315" s="125" t="s">
        <v>140</v>
      </c>
      <c r="F315" s="218" t="s">
        <v>1194</v>
      </c>
      <c r="G315" s="110">
        <v>1</v>
      </c>
      <c r="H315" s="51">
        <f>IF(VLOOKUP(J315,'HOURLY RATES'!B$116:C$124,2,0)=0,$J$3,VLOOKUP(J315,'HOURLY RATES'!B$116:C$124,2,0))</f>
        <v>0</v>
      </c>
      <c r="I315" s="52">
        <f t="shared" si="170"/>
        <v>1</v>
      </c>
      <c r="J315" s="101" t="s">
        <v>251</v>
      </c>
      <c r="K315" s="159">
        <v>4.12</v>
      </c>
      <c r="L315" s="160">
        <f>K315*I315</f>
        <v>4.12</v>
      </c>
      <c r="M315" s="57">
        <f>IF(VLOOKUP(E315,'HOURLY RATES'!C$6:D$105,2,0)=0,$E$3,VLOOKUP(E315,'HOURLY RATES'!C$6:D$105,2,0))</f>
        <v>118.2114</v>
      </c>
      <c r="N315" s="161">
        <f>M315*L315</f>
        <v>487.03096800000003</v>
      </c>
      <c r="O315" s="108">
        <v>1200</v>
      </c>
      <c r="P315" s="108">
        <f>O315*I315</f>
        <v>1200</v>
      </c>
      <c r="Q315" s="162">
        <f>P315+N315</f>
        <v>1687.030968</v>
      </c>
      <c r="R315" s="123"/>
      <c r="S315" s="138">
        <f t="shared" si="160"/>
        <v>2221.7585806500001</v>
      </c>
      <c r="T315" s="139">
        <f t="shared" si="161"/>
        <v>2221.7585806500001</v>
      </c>
    </row>
    <row r="316" spans="1:20" s="7" customFormat="1" ht="46.8" x14ac:dyDescent="0.25">
      <c r="A316" s="113">
        <f>IF(J316&lt;&gt;"",1+MAX($A$17:A315),"")</f>
        <v>224</v>
      </c>
      <c r="B316" s="104"/>
      <c r="C316" s="104"/>
      <c r="D316" s="102" t="s">
        <v>69</v>
      </c>
      <c r="E316" s="125" t="s">
        <v>140</v>
      </c>
      <c r="F316" s="218" t="s">
        <v>1195</v>
      </c>
      <c r="G316" s="110">
        <v>1</v>
      </c>
      <c r="H316" s="51">
        <f>IF(VLOOKUP(J316,'HOURLY RATES'!B$116:C$124,2,0)=0,$J$3,VLOOKUP(J316,'HOURLY RATES'!B$116:C$124,2,0))</f>
        <v>0</v>
      </c>
      <c r="I316" s="52">
        <f t="shared" si="170"/>
        <v>1</v>
      </c>
      <c r="J316" s="101" t="s">
        <v>251</v>
      </c>
      <c r="K316" s="159">
        <v>3.85</v>
      </c>
      <c r="L316" s="160">
        <f t="shared" ref="L316:L318" si="171">K316*I316</f>
        <v>3.85</v>
      </c>
      <c r="M316" s="57">
        <f>IF(VLOOKUP(E316,'HOURLY RATES'!C$6:D$105,2,0)=0,$E$3,VLOOKUP(E316,'HOURLY RATES'!C$6:D$105,2,0))</f>
        <v>118.2114</v>
      </c>
      <c r="N316" s="161">
        <f t="shared" ref="N316:N318" si="172">M316*L316</f>
        <v>455.11389000000003</v>
      </c>
      <c r="O316" s="108">
        <v>900</v>
      </c>
      <c r="P316" s="108">
        <f t="shared" ref="P316:P318" si="173">O316*I316</f>
        <v>900</v>
      </c>
      <c r="Q316" s="162">
        <f t="shared" ref="Q316:Q318" si="174">P316+N316</f>
        <v>1355.1138900000001</v>
      </c>
      <c r="R316" s="123"/>
      <c r="S316" s="138">
        <f t="shared" si="160"/>
        <v>1780.3042779374998</v>
      </c>
      <c r="T316" s="139">
        <f t="shared" si="161"/>
        <v>1780.3042779374998</v>
      </c>
    </row>
    <row r="317" spans="1:20" s="7" customFormat="1" ht="46.8" x14ac:dyDescent="0.25">
      <c r="A317" s="113">
        <f>IF(J317&lt;&gt;"",1+MAX($A$17:A316),"")</f>
        <v>225</v>
      </c>
      <c r="B317" s="104"/>
      <c r="C317" s="104"/>
      <c r="D317" s="102" t="s">
        <v>69</v>
      </c>
      <c r="E317" s="125" t="s">
        <v>140</v>
      </c>
      <c r="F317" s="218" t="s">
        <v>1196</v>
      </c>
      <c r="G317" s="110">
        <v>2</v>
      </c>
      <c r="H317" s="51">
        <f>IF(VLOOKUP(J317,'HOURLY RATES'!B$116:C$124,2,0)=0,$J$3,VLOOKUP(J317,'HOURLY RATES'!B$116:C$124,2,0))</f>
        <v>0</v>
      </c>
      <c r="I317" s="52">
        <f t="shared" si="170"/>
        <v>2</v>
      </c>
      <c r="J317" s="101" t="s">
        <v>251</v>
      </c>
      <c r="K317" s="159">
        <v>6</v>
      </c>
      <c r="L317" s="160">
        <f t="shared" si="171"/>
        <v>12</v>
      </c>
      <c r="M317" s="57">
        <f>IF(VLOOKUP(E317,'HOURLY RATES'!C$6:D$105,2,0)=0,$E$3,VLOOKUP(E317,'HOURLY RATES'!C$6:D$105,2,0))</f>
        <v>118.2114</v>
      </c>
      <c r="N317" s="161">
        <f t="shared" si="172"/>
        <v>1418.5367999999999</v>
      </c>
      <c r="O317" s="108">
        <v>2200</v>
      </c>
      <c r="P317" s="108">
        <f t="shared" si="173"/>
        <v>4400</v>
      </c>
      <c r="Q317" s="162">
        <f t="shared" si="174"/>
        <v>5818.5367999999999</v>
      </c>
      <c r="R317" s="123"/>
      <c r="S317" s="138">
        <f t="shared" si="160"/>
        <v>3840.2540224999998</v>
      </c>
      <c r="T317" s="139">
        <f t="shared" si="161"/>
        <v>7680.5080449999996</v>
      </c>
    </row>
    <row r="318" spans="1:20" s="7" customFormat="1" ht="46.8" x14ac:dyDescent="0.25">
      <c r="A318" s="113">
        <f>IF(J318&lt;&gt;"",1+MAX($A$17:A317),"")</f>
        <v>226</v>
      </c>
      <c r="B318" s="104"/>
      <c r="C318" s="104"/>
      <c r="D318" s="102" t="s">
        <v>69</v>
      </c>
      <c r="E318" s="125" t="s">
        <v>140</v>
      </c>
      <c r="F318" s="218" t="s">
        <v>1197</v>
      </c>
      <c r="G318" s="110">
        <v>1</v>
      </c>
      <c r="H318" s="51">
        <f>IF(VLOOKUP(J318,'HOURLY RATES'!B$116:C$124,2,0)=0,$J$3,VLOOKUP(J318,'HOURLY RATES'!B$116:C$124,2,0))</f>
        <v>0</v>
      </c>
      <c r="I318" s="52">
        <f t="shared" si="170"/>
        <v>1</v>
      </c>
      <c r="J318" s="101" t="s">
        <v>251</v>
      </c>
      <c r="K318" s="159">
        <v>6</v>
      </c>
      <c r="L318" s="160">
        <f t="shared" si="171"/>
        <v>6</v>
      </c>
      <c r="M318" s="57">
        <f>IF(VLOOKUP(E318,'HOURLY RATES'!C$6:D$105,2,0)=0,$E$3,VLOOKUP(E318,'HOURLY RATES'!C$6:D$105,2,0))</f>
        <v>118.2114</v>
      </c>
      <c r="N318" s="161">
        <f t="shared" si="172"/>
        <v>709.26839999999993</v>
      </c>
      <c r="O318" s="108">
        <v>2500</v>
      </c>
      <c r="P318" s="108">
        <f t="shared" si="173"/>
        <v>2500</v>
      </c>
      <c r="Q318" s="162">
        <f t="shared" si="174"/>
        <v>3209.2683999999999</v>
      </c>
      <c r="R318" s="123"/>
      <c r="S318" s="138">
        <f t="shared" si="160"/>
        <v>4241.2135324999999</v>
      </c>
      <c r="T318" s="139">
        <f t="shared" si="161"/>
        <v>4241.2135324999999</v>
      </c>
    </row>
    <row r="319" spans="1:20" s="7" customFormat="1" x14ac:dyDescent="0.25">
      <c r="A319" s="113" t="str">
        <f>IF(J319&lt;&gt;"",1+MAX($A$17:A318),"")</f>
        <v/>
      </c>
      <c r="B319" s="104"/>
      <c r="C319" s="104"/>
      <c r="D319" s="102"/>
      <c r="E319" s="125"/>
      <c r="F319" s="218" t="s">
        <v>248</v>
      </c>
      <c r="G319" s="110"/>
      <c r="H319" s="106"/>
      <c r="I319" s="107"/>
      <c r="J319" s="101"/>
      <c r="K319" s="159"/>
      <c r="L319" s="160"/>
      <c r="M319" s="161"/>
      <c r="N319" s="161"/>
      <c r="O319" s="108"/>
      <c r="P319" s="108"/>
      <c r="Q319" s="162"/>
      <c r="R319" s="123"/>
      <c r="S319" s="138"/>
      <c r="T319" s="139"/>
    </row>
    <row r="320" spans="1:20" s="7" customFormat="1" x14ac:dyDescent="0.25">
      <c r="A320" s="113" t="str">
        <f>IF(J320&lt;&gt;"",1+MAX($A$17:A319),"")</f>
        <v/>
      </c>
      <c r="B320" s="104"/>
      <c r="C320" s="104"/>
      <c r="D320" s="102"/>
      <c r="E320" s="125"/>
      <c r="F320" s="255" t="s">
        <v>940</v>
      </c>
      <c r="G320" s="103"/>
      <c r="H320" s="106"/>
      <c r="I320" s="107"/>
      <c r="J320" s="101"/>
      <c r="K320" s="159"/>
      <c r="L320" s="160"/>
      <c r="M320" s="161"/>
      <c r="N320" s="161"/>
      <c r="O320" s="108"/>
      <c r="P320" s="108"/>
      <c r="Q320" s="162"/>
      <c r="R320" s="123"/>
      <c r="S320" s="138"/>
      <c r="T320" s="139"/>
    </row>
    <row r="321" spans="1:20" s="7" customFormat="1" ht="46.8" x14ac:dyDescent="0.25">
      <c r="A321" s="113">
        <f>IF(J321&lt;&gt;"",1+MAX($A$17:A320),"")</f>
        <v>227</v>
      </c>
      <c r="B321" s="104"/>
      <c r="C321" s="104"/>
      <c r="D321" s="102" t="s">
        <v>69</v>
      </c>
      <c r="E321" s="125" t="s">
        <v>140</v>
      </c>
      <c r="F321" s="218" t="s">
        <v>1198</v>
      </c>
      <c r="G321" s="110">
        <v>7</v>
      </c>
      <c r="H321" s="51">
        <f>IF(VLOOKUP(J321,'HOURLY RATES'!B$116:C$124,2,0)=0,$J$3,VLOOKUP(J321,'HOURLY RATES'!B$116:C$124,2,0))</f>
        <v>0</v>
      </c>
      <c r="I321" s="52">
        <f t="shared" ref="I321:I329" si="175">(G321*(1+H321))</f>
        <v>7</v>
      </c>
      <c r="J321" s="101" t="s">
        <v>251</v>
      </c>
      <c r="K321" s="159">
        <v>4</v>
      </c>
      <c r="L321" s="160">
        <f t="shared" ref="L321:L338" si="176">K321*I321</f>
        <v>28</v>
      </c>
      <c r="M321" s="57">
        <f>IF(VLOOKUP(E321,'HOURLY RATES'!C$6:D$105,2,0)=0,$E$3,VLOOKUP(E321,'HOURLY RATES'!C$6:D$105,2,0))</f>
        <v>118.2114</v>
      </c>
      <c r="N321" s="161">
        <f t="shared" ref="N321:N338" si="177">M321*L321</f>
        <v>3309.9191999999998</v>
      </c>
      <c r="O321" s="108">
        <v>950</v>
      </c>
      <c r="P321" s="108">
        <f t="shared" ref="P321:P338" si="178">O321*I321</f>
        <v>6650</v>
      </c>
      <c r="Q321" s="162">
        <f t="shared" ref="Q321:Q338" si="179">P321+N321</f>
        <v>9959.9192000000003</v>
      </c>
      <c r="R321" s="123"/>
      <c r="S321" s="138">
        <f t="shared" si="160"/>
        <v>1869.6279699999996</v>
      </c>
      <c r="T321" s="139">
        <f t="shared" si="161"/>
        <v>13087.395789999997</v>
      </c>
    </row>
    <row r="322" spans="1:20" s="7" customFormat="1" ht="46.8" x14ac:dyDescent="0.25">
      <c r="A322" s="113">
        <f>IF(J322&lt;&gt;"",1+MAX($A$17:A321),"")</f>
        <v>228</v>
      </c>
      <c r="B322" s="104"/>
      <c r="C322" s="104"/>
      <c r="D322" s="102" t="s">
        <v>69</v>
      </c>
      <c r="E322" s="125" t="s">
        <v>140</v>
      </c>
      <c r="F322" s="218" t="s">
        <v>1199</v>
      </c>
      <c r="G322" s="110">
        <v>7</v>
      </c>
      <c r="H322" s="51">
        <f>IF(VLOOKUP(J322,'HOURLY RATES'!B$116:C$124,2,0)=0,$J$3,VLOOKUP(J322,'HOURLY RATES'!B$116:C$124,2,0))</f>
        <v>0</v>
      </c>
      <c r="I322" s="52">
        <f t="shared" si="175"/>
        <v>7</v>
      </c>
      <c r="J322" s="101" t="s">
        <v>251</v>
      </c>
      <c r="K322" s="159">
        <v>4</v>
      </c>
      <c r="L322" s="160">
        <f t="shared" ref="L322" si="180">K322*I322</f>
        <v>28</v>
      </c>
      <c r="M322" s="57">
        <f>IF(VLOOKUP(E322,'HOURLY RATES'!C$6:D$105,2,0)=0,$E$3,VLOOKUP(E322,'HOURLY RATES'!C$6:D$105,2,0))</f>
        <v>118.2114</v>
      </c>
      <c r="N322" s="161">
        <f t="shared" ref="N322" si="181">M322*L322</f>
        <v>3309.9191999999998</v>
      </c>
      <c r="O322" s="108">
        <v>1050</v>
      </c>
      <c r="P322" s="108">
        <f t="shared" ref="P322" si="182">O322*I322</f>
        <v>7350</v>
      </c>
      <c r="Q322" s="162">
        <f t="shared" ref="Q322" si="183">P322+N322</f>
        <v>10659.9192</v>
      </c>
      <c r="R322" s="123"/>
      <c r="S322" s="138">
        <f t="shared" si="160"/>
        <v>2003.2811399999998</v>
      </c>
      <c r="T322" s="139">
        <f t="shared" si="161"/>
        <v>14022.967979999999</v>
      </c>
    </row>
    <row r="323" spans="1:20" s="7" customFormat="1" ht="46.8" x14ac:dyDescent="0.25">
      <c r="A323" s="113">
        <f>IF(J323&lt;&gt;"",1+MAX($A$17:A322),"")</f>
        <v>229</v>
      </c>
      <c r="B323" s="104"/>
      <c r="C323" s="104"/>
      <c r="D323" s="102" t="s">
        <v>69</v>
      </c>
      <c r="E323" s="125" t="s">
        <v>140</v>
      </c>
      <c r="F323" s="218" t="s">
        <v>1200</v>
      </c>
      <c r="G323" s="110">
        <v>64</v>
      </c>
      <c r="H323" s="51">
        <f>IF(VLOOKUP(J323,'HOURLY RATES'!B$116:C$124,2,0)=0,$J$3,VLOOKUP(J323,'HOURLY RATES'!B$116:C$124,2,0))</f>
        <v>0</v>
      </c>
      <c r="I323" s="52">
        <f t="shared" si="175"/>
        <v>64</v>
      </c>
      <c r="J323" s="101" t="s">
        <v>251</v>
      </c>
      <c r="K323" s="159">
        <v>4.12</v>
      </c>
      <c r="L323" s="160">
        <f t="shared" si="176"/>
        <v>263.68</v>
      </c>
      <c r="M323" s="57">
        <f>IF(VLOOKUP(E323,'HOURLY RATES'!C$6:D$105,2,0)=0,$E$3,VLOOKUP(E323,'HOURLY RATES'!C$6:D$105,2,0))</f>
        <v>118.2114</v>
      </c>
      <c r="N323" s="161">
        <f t="shared" si="177"/>
        <v>31169.981952000002</v>
      </c>
      <c r="O323" s="108">
        <v>1200</v>
      </c>
      <c r="P323" s="108">
        <f t="shared" si="178"/>
        <v>76800</v>
      </c>
      <c r="Q323" s="162">
        <f t="shared" si="179"/>
        <v>107969.981952</v>
      </c>
      <c r="R323" s="123"/>
      <c r="S323" s="138">
        <f t="shared" si="160"/>
        <v>2221.7585806500001</v>
      </c>
      <c r="T323" s="139">
        <f t="shared" si="161"/>
        <v>142192.54916160001</v>
      </c>
    </row>
    <row r="324" spans="1:20" s="7" customFormat="1" ht="46.8" x14ac:dyDescent="0.25">
      <c r="A324" s="113">
        <f>IF(J324&lt;&gt;"",1+MAX($A$17:A323),"")</f>
        <v>230</v>
      </c>
      <c r="B324" s="104"/>
      <c r="C324" s="104"/>
      <c r="D324" s="102" t="s">
        <v>69</v>
      </c>
      <c r="E324" s="125" t="s">
        <v>140</v>
      </c>
      <c r="F324" s="218" t="s">
        <v>1201</v>
      </c>
      <c r="G324" s="110">
        <v>11</v>
      </c>
      <c r="H324" s="51">
        <f>IF(VLOOKUP(J324,'HOURLY RATES'!B$116:C$124,2,0)=0,$J$3,VLOOKUP(J324,'HOURLY RATES'!B$116:C$124,2,0))</f>
        <v>0</v>
      </c>
      <c r="I324" s="52">
        <f t="shared" si="175"/>
        <v>11</v>
      </c>
      <c r="J324" s="101" t="s">
        <v>251</v>
      </c>
      <c r="K324" s="159">
        <v>4.0999999999999996</v>
      </c>
      <c r="L324" s="160">
        <f t="shared" si="176"/>
        <v>45.099999999999994</v>
      </c>
      <c r="M324" s="57">
        <f>IF(VLOOKUP(E324,'HOURLY RATES'!C$6:D$105,2,0)=0,$E$3,VLOOKUP(E324,'HOURLY RATES'!C$6:D$105,2,0))</f>
        <v>118.2114</v>
      </c>
      <c r="N324" s="161">
        <f t="shared" si="177"/>
        <v>5331.334139999999</v>
      </c>
      <c r="O324" s="108">
        <v>1100</v>
      </c>
      <c r="P324" s="108">
        <f t="shared" si="178"/>
        <v>12100</v>
      </c>
      <c r="Q324" s="162">
        <f t="shared" si="179"/>
        <v>17431.334139999999</v>
      </c>
      <c r="R324" s="123"/>
      <c r="S324" s="138">
        <f t="shared" si="160"/>
        <v>2085.1057963749995</v>
      </c>
      <c r="T324" s="139">
        <f t="shared" si="161"/>
        <v>22936.163760124993</v>
      </c>
    </row>
    <row r="325" spans="1:20" s="7" customFormat="1" ht="46.8" x14ac:dyDescent="0.25">
      <c r="A325" s="113">
        <f>IF(J325&lt;&gt;"",1+MAX($A$17:A324),"")</f>
        <v>231</v>
      </c>
      <c r="B325" s="104"/>
      <c r="C325" s="104"/>
      <c r="D325" s="102" t="s">
        <v>69</v>
      </c>
      <c r="E325" s="125" t="s">
        <v>140</v>
      </c>
      <c r="F325" s="218" t="s">
        <v>1202</v>
      </c>
      <c r="G325" s="110">
        <v>3</v>
      </c>
      <c r="H325" s="51">
        <f>IF(VLOOKUP(J325,'HOURLY RATES'!B$116:C$124,2,0)=0,$J$3,VLOOKUP(J325,'HOURLY RATES'!B$116:C$124,2,0))</f>
        <v>0</v>
      </c>
      <c r="I325" s="52">
        <f t="shared" si="175"/>
        <v>3</v>
      </c>
      <c r="J325" s="101" t="s">
        <v>251</v>
      </c>
      <c r="K325" s="159">
        <v>4.2300000000000004</v>
      </c>
      <c r="L325" s="160">
        <f t="shared" si="176"/>
        <v>12.690000000000001</v>
      </c>
      <c r="M325" s="57">
        <f>IF(VLOOKUP(E325,'HOURLY RATES'!C$6:D$105,2,0)=0,$E$3,VLOOKUP(E325,'HOURLY RATES'!C$6:D$105,2,0))</f>
        <v>118.2114</v>
      </c>
      <c r="N325" s="161">
        <f t="shared" si="177"/>
        <v>1500.1026660000002</v>
      </c>
      <c r="O325" s="108">
        <v>1400</v>
      </c>
      <c r="P325" s="108">
        <f t="shared" si="178"/>
        <v>4200</v>
      </c>
      <c r="Q325" s="162">
        <f t="shared" si="179"/>
        <v>5700.1026660000007</v>
      </c>
      <c r="R325" s="123"/>
      <c r="S325" s="138">
        <f t="shared" si="160"/>
        <v>2505.5627991625001</v>
      </c>
      <c r="T325" s="139">
        <f t="shared" si="161"/>
        <v>7516.6883974875</v>
      </c>
    </row>
    <row r="326" spans="1:20" s="7" customFormat="1" ht="46.8" x14ac:dyDescent="0.25">
      <c r="A326" s="113">
        <f>IF(J326&lt;&gt;"",1+MAX($A$17:A325),"")</f>
        <v>232</v>
      </c>
      <c r="B326" s="104"/>
      <c r="C326" s="104"/>
      <c r="D326" s="102" t="s">
        <v>69</v>
      </c>
      <c r="E326" s="125" t="s">
        <v>140</v>
      </c>
      <c r="F326" s="218" t="s">
        <v>1203</v>
      </c>
      <c r="G326" s="110">
        <v>6</v>
      </c>
      <c r="H326" s="51">
        <f>IF(VLOOKUP(J326,'HOURLY RATES'!B$116:C$124,2,0)=0,$J$3,VLOOKUP(J326,'HOURLY RATES'!B$116:C$124,2,0))</f>
        <v>0</v>
      </c>
      <c r="I326" s="52">
        <f t="shared" si="175"/>
        <v>6</v>
      </c>
      <c r="J326" s="101" t="s">
        <v>251</v>
      </c>
      <c r="K326" s="159">
        <v>4.32</v>
      </c>
      <c r="L326" s="160">
        <f t="shared" si="176"/>
        <v>25.92</v>
      </c>
      <c r="M326" s="57">
        <f>IF(VLOOKUP(E326,'HOURLY RATES'!C$6:D$105,2,0)=0,$E$3,VLOOKUP(E326,'HOURLY RATES'!C$6:D$105,2,0))</f>
        <v>118.2114</v>
      </c>
      <c r="N326" s="161">
        <f t="shared" si="177"/>
        <v>3064.0394880000003</v>
      </c>
      <c r="O326" s="108">
        <v>1600</v>
      </c>
      <c r="P326" s="108">
        <f t="shared" si="178"/>
        <v>9600</v>
      </c>
      <c r="Q326" s="162">
        <f t="shared" si="179"/>
        <v>12664.039488</v>
      </c>
      <c r="R326" s="123"/>
      <c r="S326" s="138">
        <f t="shared" si="160"/>
        <v>2786.3674033999996</v>
      </c>
      <c r="T326" s="139">
        <f t="shared" si="161"/>
        <v>16718.204420399998</v>
      </c>
    </row>
    <row r="327" spans="1:20" s="7" customFormat="1" ht="46.8" x14ac:dyDescent="0.25">
      <c r="A327" s="113">
        <f>IF(J327&lt;&gt;"",1+MAX($A$17:A326),"")</f>
        <v>233</v>
      </c>
      <c r="B327" s="104"/>
      <c r="C327" s="104"/>
      <c r="D327" s="102" t="s">
        <v>69</v>
      </c>
      <c r="E327" s="125" t="s">
        <v>140</v>
      </c>
      <c r="F327" s="218" t="s">
        <v>1204</v>
      </c>
      <c r="G327" s="110">
        <v>4</v>
      </c>
      <c r="H327" s="51">
        <f>IF(VLOOKUP(J327,'HOURLY RATES'!B$116:C$124,2,0)=0,$J$3,VLOOKUP(J327,'HOURLY RATES'!B$116:C$124,2,0))</f>
        <v>0</v>
      </c>
      <c r="I327" s="52">
        <f t="shared" si="175"/>
        <v>4</v>
      </c>
      <c r="J327" s="101" t="s">
        <v>251</v>
      </c>
      <c r="K327" s="159">
        <v>4.6500000000000004</v>
      </c>
      <c r="L327" s="160">
        <f t="shared" si="176"/>
        <v>18.600000000000001</v>
      </c>
      <c r="M327" s="57">
        <f>IF(VLOOKUP(E327,'HOURLY RATES'!C$6:D$105,2,0)=0,$E$3,VLOOKUP(E327,'HOURLY RATES'!C$6:D$105,2,0))</f>
        <v>118.2114</v>
      </c>
      <c r="N327" s="161">
        <f t="shared" si="177"/>
        <v>2198.7320400000003</v>
      </c>
      <c r="O327" s="108">
        <v>1900</v>
      </c>
      <c r="P327" s="108">
        <f t="shared" si="178"/>
        <v>7600</v>
      </c>
      <c r="Q327" s="162">
        <f t="shared" si="179"/>
        <v>9798.7320400000008</v>
      </c>
      <c r="R327" s="123"/>
      <c r="S327" s="138">
        <f t="shared" si="160"/>
        <v>3236.8205489375</v>
      </c>
      <c r="T327" s="139">
        <f t="shared" si="161"/>
        <v>12947.28219575</v>
      </c>
    </row>
    <row r="328" spans="1:20" s="7" customFormat="1" ht="46.8" x14ac:dyDescent="0.25">
      <c r="A328" s="113">
        <f>IF(J328&lt;&gt;"",1+MAX($A$17:A327),"")</f>
        <v>234</v>
      </c>
      <c r="B328" s="104"/>
      <c r="C328" s="104"/>
      <c r="D328" s="102" t="s">
        <v>69</v>
      </c>
      <c r="E328" s="125" t="s">
        <v>140</v>
      </c>
      <c r="F328" s="218" t="s">
        <v>1205</v>
      </c>
      <c r="G328" s="110">
        <v>6</v>
      </c>
      <c r="H328" s="51">
        <f>IF(VLOOKUP(J328,'HOURLY RATES'!B$116:C$124,2,0)=0,$J$3,VLOOKUP(J328,'HOURLY RATES'!B$116:C$124,2,0))</f>
        <v>0</v>
      </c>
      <c r="I328" s="52">
        <f t="shared" si="175"/>
        <v>6</v>
      </c>
      <c r="J328" s="101" t="s">
        <v>251</v>
      </c>
      <c r="K328" s="159">
        <v>4.75</v>
      </c>
      <c r="L328" s="160">
        <f t="shared" si="176"/>
        <v>28.5</v>
      </c>
      <c r="M328" s="57">
        <f>IF(VLOOKUP(E328,'HOURLY RATES'!C$6:D$105,2,0)=0,$E$3,VLOOKUP(E328,'HOURLY RATES'!C$6:D$105,2,0))</f>
        <v>118.2114</v>
      </c>
      <c r="N328" s="161">
        <f t="shared" si="177"/>
        <v>3369.0248999999999</v>
      </c>
      <c r="O328" s="108">
        <v>1700</v>
      </c>
      <c r="P328" s="108">
        <f t="shared" si="178"/>
        <v>10200</v>
      </c>
      <c r="Q328" s="162">
        <f t="shared" si="179"/>
        <v>13569.0249</v>
      </c>
      <c r="R328" s="123"/>
      <c r="S328" s="138">
        <f t="shared" si="160"/>
        <v>2984.5122803124996</v>
      </c>
      <c r="T328" s="139">
        <f t="shared" si="161"/>
        <v>17907.073681874997</v>
      </c>
    </row>
    <row r="329" spans="1:20" s="7" customFormat="1" ht="46.8" x14ac:dyDescent="0.25">
      <c r="A329" s="113">
        <f>IF(J329&lt;&gt;"",1+MAX($A$17:A328),"")</f>
        <v>235</v>
      </c>
      <c r="B329" s="104"/>
      <c r="C329" s="104"/>
      <c r="D329" s="102" t="s">
        <v>69</v>
      </c>
      <c r="E329" s="125" t="s">
        <v>140</v>
      </c>
      <c r="F329" s="218" t="s">
        <v>1206</v>
      </c>
      <c r="G329" s="110">
        <v>6</v>
      </c>
      <c r="H329" s="51">
        <f>IF(VLOOKUP(J329,'HOURLY RATES'!B$116:C$124,2,0)=0,$J$3,VLOOKUP(J329,'HOURLY RATES'!B$116:C$124,2,0))</f>
        <v>0</v>
      </c>
      <c r="I329" s="52">
        <f t="shared" si="175"/>
        <v>6</v>
      </c>
      <c r="J329" s="101" t="s">
        <v>251</v>
      </c>
      <c r="K329" s="159">
        <v>4.2300000000000004</v>
      </c>
      <c r="L329" s="160">
        <f t="shared" ref="L329" si="184">K329*I329</f>
        <v>25.380000000000003</v>
      </c>
      <c r="M329" s="57">
        <f>IF(VLOOKUP(E329,'HOURLY RATES'!C$6:D$105,2,0)=0,$E$3,VLOOKUP(E329,'HOURLY RATES'!C$6:D$105,2,0))</f>
        <v>118.2114</v>
      </c>
      <c r="N329" s="161">
        <f t="shared" ref="N329" si="185">M329*L329</f>
        <v>3000.2053320000005</v>
      </c>
      <c r="O329" s="108">
        <v>1500</v>
      </c>
      <c r="P329" s="108">
        <f t="shared" ref="P329" si="186">O329*I329</f>
        <v>9000</v>
      </c>
      <c r="Q329" s="162">
        <f t="shared" ref="Q329" si="187">P329+N329</f>
        <v>12000.205332000001</v>
      </c>
      <c r="R329" s="123"/>
      <c r="S329" s="138">
        <f t="shared" si="160"/>
        <v>2639.2159691624997</v>
      </c>
      <c r="T329" s="139">
        <f t="shared" si="161"/>
        <v>15835.295814974997</v>
      </c>
    </row>
    <row r="330" spans="1:20" s="7" customFormat="1" x14ac:dyDescent="0.25">
      <c r="A330" s="113" t="str">
        <f>IF(J330&lt;&gt;"",1+MAX($A$17:A329),"")</f>
        <v/>
      </c>
      <c r="B330" s="104"/>
      <c r="C330" s="104"/>
      <c r="D330" s="102"/>
      <c r="E330" s="125"/>
      <c r="F330" s="218" t="s">
        <v>248</v>
      </c>
      <c r="G330" s="110"/>
      <c r="H330" s="106"/>
      <c r="I330" s="107"/>
      <c r="J330" s="101"/>
      <c r="K330" s="159"/>
      <c r="L330" s="160"/>
      <c r="M330" s="161"/>
      <c r="N330" s="161"/>
      <c r="O330" s="108"/>
      <c r="P330" s="108"/>
      <c r="Q330" s="162"/>
      <c r="R330" s="123"/>
      <c r="S330" s="138"/>
      <c r="T330" s="139"/>
    </row>
    <row r="331" spans="1:20" s="7" customFormat="1" x14ac:dyDescent="0.25">
      <c r="A331" s="113" t="str">
        <f>IF(J331&lt;&gt;"",1+MAX($A$17:A330),"")</f>
        <v/>
      </c>
      <c r="B331" s="104"/>
      <c r="C331" s="104"/>
      <c r="D331" s="102"/>
      <c r="E331" s="125"/>
      <c r="F331" s="255" t="s">
        <v>1013</v>
      </c>
      <c r="G331" s="103"/>
      <c r="H331" s="106"/>
      <c r="I331" s="107"/>
      <c r="J331" s="101"/>
      <c r="K331" s="159"/>
      <c r="L331" s="160"/>
      <c r="M331" s="161"/>
      <c r="N331" s="161"/>
      <c r="O331" s="108"/>
      <c r="P331" s="108"/>
      <c r="Q331" s="162"/>
      <c r="R331" s="123"/>
      <c r="S331" s="138"/>
      <c r="T331" s="139"/>
    </row>
    <row r="332" spans="1:20" s="7" customFormat="1" ht="46.8" x14ac:dyDescent="0.25">
      <c r="A332" s="113">
        <f>IF(J332&lt;&gt;"",1+MAX($A$17:A331),"")</f>
        <v>236</v>
      </c>
      <c r="B332" s="104"/>
      <c r="C332" s="104"/>
      <c r="D332" s="102" t="s">
        <v>69</v>
      </c>
      <c r="E332" s="125" t="s">
        <v>140</v>
      </c>
      <c r="F332" s="218" t="s">
        <v>1207</v>
      </c>
      <c r="G332" s="110">
        <v>7</v>
      </c>
      <c r="H332" s="51">
        <f>IF(VLOOKUP(J332,'HOURLY RATES'!B$116:C$124,2,0)=0,$J$3,VLOOKUP(J332,'HOURLY RATES'!B$116:C$124,2,0))</f>
        <v>0</v>
      </c>
      <c r="I332" s="52">
        <f t="shared" ref="I332:I334" si="188">(G332*(1+H332))</f>
        <v>7</v>
      </c>
      <c r="J332" s="101" t="s">
        <v>251</v>
      </c>
      <c r="K332" s="159">
        <v>4</v>
      </c>
      <c r="L332" s="160">
        <f t="shared" ref="L332:L334" si="189">K332*I332</f>
        <v>28</v>
      </c>
      <c r="M332" s="57">
        <f>IF(VLOOKUP(E332,'HOURLY RATES'!C$6:D$105,2,0)=0,$E$3,VLOOKUP(E332,'HOURLY RATES'!C$6:D$105,2,0))</f>
        <v>118.2114</v>
      </c>
      <c r="N332" s="161">
        <f t="shared" ref="N332:N334" si="190">M332*L332</f>
        <v>3309.9191999999998</v>
      </c>
      <c r="O332" s="108">
        <v>12444</v>
      </c>
      <c r="P332" s="108">
        <f t="shared" ref="P332:P334" si="191">O332*I332</f>
        <v>87108</v>
      </c>
      <c r="Q332" s="162">
        <f t="shared" ref="Q332:Q334" si="192">P332+N332</f>
        <v>90417.919200000004</v>
      </c>
      <c r="R332" s="123"/>
      <c r="S332" s="138">
        <f t="shared" si="160"/>
        <v>17231.723329799999</v>
      </c>
      <c r="T332" s="139">
        <f t="shared" si="161"/>
        <v>120622.06330859999</v>
      </c>
    </row>
    <row r="333" spans="1:20" s="7" customFormat="1" ht="46.8" x14ac:dyDescent="0.25">
      <c r="A333" s="113">
        <f>IF(J333&lt;&gt;"",1+MAX($A$17:A332),"")</f>
        <v>237</v>
      </c>
      <c r="B333" s="104"/>
      <c r="C333" s="104"/>
      <c r="D333" s="102" t="s">
        <v>69</v>
      </c>
      <c r="E333" s="125" t="s">
        <v>140</v>
      </c>
      <c r="F333" s="218" t="s">
        <v>1208</v>
      </c>
      <c r="G333" s="110">
        <v>7</v>
      </c>
      <c r="H333" s="51">
        <f>IF(VLOOKUP(J333,'HOURLY RATES'!B$116:C$124,2,0)=0,$J$3,VLOOKUP(J333,'HOURLY RATES'!B$116:C$124,2,0))</f>
        <v>0</v>
      </c>
      <c r="I333" s="52">
        <f t="shared" si="188"/>
        <v>7</v>
      </c>
      <c r="J333" s="101" t="s">
        <v>251</v>
      </c>
      <c r="K333" s="159">
        <v>4</v>
      </c>
      <c r="L333" s="160">
        <f t="shared" si="189"/>
        <v>28</v>
      </c>
      <c r="M333" s="57">
        <f>IF(VLOOKUP(E333,'HOURLY RATES'!C$6:D$105,2,0)=0,$E$3,VLOOKUP(E333,'HOURLY RATES'!C$6:D$105,2,0))</f>
        <v>118.2114</v>
      </c>
      <c r="N333" s="161">
        <f t="shared" si="190"/>
        <v>3309.9191999999998</v>
      </c>
      <c r="O333" s="108">
        <v>12444</v>
      </c>
      <c r="P333" s="108">
        <f t="shared" si="191"/>
        <v>87108</v>
      </c>
      <c r="Q333" s="162">
        <f t="shared" si="192"/>
        <v>90417.919200000004</v>
      </c>
      <c r="R333" s="123"/>
      <c r="S333" s="138">
        <f t="shared" si="160"/>
        <v>17231.723329799999</v>
      </c>
      <c r="T333" s="139">
        <f t="shared" si="161"/>
        <v>120622.06330859999</v>
      </c>
    </row>
    <row r="334" spans="1:20" s="7" customFormat="1" ht="46.8" x14ac:dyDescent="0.25">
      <c r="A334" s="113">
        <f>IF(J334&lt;&gt;"",1+MAX($A$17:A333),"")</f>
        <v>238</v>
      </c>
      <c r="B334" s="104"/>
      <c r="C334" s="104"/>
      <c r="D334" s="102" t="s">
        <v>69</v>
      </c>
      <c r="E334" s="125" t="s">
        <v>140</v>
      </c>
      <c r="F334" s="218" t="s">
        <v>1209</v>
      </c>
      <c r="G334" s="110">
        <v>6</v>
      </c>
      <c r="H334" s="51">
        <f>IF(VLOOKUP(J334,'HOURLY RATES'!B$116:C$124,2,0)=0,$J$3,VLOOKUP(J334,'HOURLY RATES'!B$116:C$124,2,0))</f>
        <v>0</v>
      </c>
      <c r="I334" s="52">
        <f t="shared" si="188"/>
        <v>6</v>
      </c>
      <c r="J334" s="101" t="s">
        <v>251</v>
      </c>
      <c r="K334" s="159">
        <v>3.65</v>
      </c>
      <c r="L334" s="160">
        <f t="shared" si="189"/>
        <v>21.9</v>
      </c>
      <c r="M334" s="57">
        <f>IF(VLOOKUP(E334,'HOURLY RATES'!C$6:D$105,2,0)=0,$E$3,VLOOKUP(E334,'HOURLY RATES'!C$6:D$105,2,0))</f>
        <v>118.2114</v>
      </c>
      <c r="N334" s="161">
        <f t="shared" si="190"/>
        <v>2588.8296599999999</v>
      </c>
      <c r="O334" s="108">
        <v>1132</v>
      </c>
      <c r="P334" s="108">
        <f t="shared" si="191"/>
        <v>6792</v>
      </c>
      <c r="Q334" s="162">
        <f t="shared" si="192"/>
        <v>9380.8296599999994</v>
      </c>
      <c r="R334" s="123"/>
      <c r="S334" s="138">
        <f t="shared" si="160"/>
        <v>2060.3834895874998</v>
      </c>
      <c r="T334" s="139">
        <f t="shared" si="161"/>
        <v>12362.300937524999</v>
      </c>
    </row>
    <row r="335" spans="1:20" s="7" customFormat="1" x14ac:dyDescent="0.25">
      <c r="A335" s="113" t="str">
        <f>IF(J335&lt;&gt;"",1+MAX($A$17:A334),"")</f>
        <v/>
      </c>
      <c r="B335" s="104"/>
      <c r="C335" s="104"/>
      <c r="D335" s="102"/>
      <c r="E335" s="125"/>
      <c r="F335" s="255" t="s">
        <v>1210</v>
      </c>
      <c r="G335" s="103"/>
      <c r="H335" s="106"/>
      <c r="I335" s="107"/>
      <c r="J335" s="101"/>
      <c r="K335" s="159"/>
      <c r="L335" s="160"/>
      <c r="M335" s="161"/>
      <c r="N335" s="161"/>
      <c r="O335" s="108"/>
      <c r="P335" s="108"/>
      <c r="Q335" s="162"/>
      <c r="R335" s="123"/>
      <c r="S335" s="138"/>
      <c r="T335" s="139"/>
    </row>
    <row r="336" spans="1:20" s="7" customFormat="1" x14ac:dyDescent="0.25">
      <c r="A336" s="113">
        <f>IF(J336&lt;&gt;"",1+MAX($A$17:A335),"")</f>
        <v>239</v>
      </c>
      <c r="B336" s="104"/>
      <c r="C336" s="104"/>
      <c r="D336" s="102" t="s">
        <v>69</v>
      </c>
      <c r="E336" s="125" t="s">
        <v>140</v>
      </c>
      <c r="F336" s="218" t="s">
        <v>1211</v>
      </c>
      <c r="G336" s="110">
        <v>3</v>
      </c>
      <c r="H336" s="51">
        <f>IF(VLOOKUP(J336,'HOURLY RATES'!B$116:C$124,2,0)=0,$J$3,VLOOKUP(J336,'HOURLY RATES'!B$116:C$124,2,0))</f>
        <v>0</v>
      </c>
      <c r="I336" s="52">
        <f t="shared" ref="I336:I338" si="193">(G336*(1+H336))</f>
        <v>3</v>
      </c>
      <c r="J336" s="101" t="s">
        <v>251</v>
      </c>
      <c r="K336" s="159">
        <v>3.4</v>
      </c>
      <c r="L336" s="160">
        <f t="shared" si="176"/>
        <v>10.199999999999999</v>
      </c>
      <c r="M336" s="57">
        <f>IF(VLOOKUP(E336,'HOURLY RATES'!C$6:D$105,2,0)=0,$E$3,VLOOKUP(E336,'HOURLY RATES'!C$6:D$105,2,0))</f>
        <v>118.2114</v>
      </c>
      <c r="N336" s="161">
        <f t="shared" si="177"/>
        <v>1205.7562799999998</v>
      </c>
      <c r="O336" s="108">
        <v>480</v>
      </c>
      <c r="P336" s="108">
        <f t="shared" si="178"/>
        <v>1440</v>
      </c>
      <c r="Q336" s="162">
        <f t="shared" si="179"/>
        <v>2645.7562799999996</v>
      </c>
      <c r="R336" s="123"/>
      <c r="S336" s="138">
        <f t="shared" si="160"/>
        <v>1151.4696427499998</v>
      </c>
      <c r="T336" s="139">
        <f t="shared" si="161"/>
        <v>3454.4089282499995</v>
      </c>
    </row>
    <row r="337" spans="1:20" s="7" customFormat="1" x14ac:dyDescent="0.25">
      <c r="A337" s="113">
        <f>IF(J337&lt;&gt;"",1+MAX($A$17:A336),"")</f>
        <v>240</v>
      </c>
      <c r="B337" s="104"/>
      <c r="C337" s="104"/>
      <c r="D337" s="102" t="s">
        <v>69</v>
      </c>
      <c r="E337" s="125" t="s">
        <v>140</v>
      </c>
      <c r="F337" s="218" t="s">
        <v>1212</v>
      </c>
      <c r="G337" s="110">
        <v>35</v>
      </c>
      <c r="H337" s="51">
        <f>IF(VLOOKUP(J337,'HOURLY RATES'!B$116:C$124,2,0)=0,$J$3,VLOOKUP(J337,'HOURLY RATES'!B$116:C$124,2,0))</f>
        <v>0</v>
      </c>
      <c r="I337" s="52">
        <f t="shared" si="193"/>
        <v>35</v>
      </c>
      <c r="J337" s="101" t="s">
        <v>251</v>
      </c>
      <c r="K337" s="159">
        <v>3.4</v>
      </c>
      <c r="L337" s="160">
        <f t="shared" si="176"/>
        <v>119</v>
      </c>
      <c r="M337" s="57">
        <f>IF(VLOOKUP(E337,'HOURLY RATES'!C$6:D$105,2,0)=0,$E$3,VLOOKUP(E337,'HOURLY RATES'!C$6:D$105,2,0))</f>
        <v>118.2114</v>
      </c>
      <c r="N337" s="161">
        <f t="shared" si="177"/>
        <v>14067.1566</v>
      </c>
      <c r="O337" s="108">
        <v>460</v>
      </c>
      <c r="P337" s="108">
        <f t="shared" si="178"/>
        <v>16100</v>
      </c>
      <c r="Q337" s="162">
        <f t="shared" si="179"/>
        <v>30167.156600000002</v>
      </c>
      <c r="R337" s="123"/>
      <c r="S337" s="138">
        <f t="shared" si="160"/>
        <v>1124.7390087499998</v>
      </c>
      <c r="T337" s="139">
        <f t="shared" si="161"/>
        <v>39365.865306249994</v>
      </c>
    </row>
    <row r="338" spans="1:20" s="7" customFormat="1" x14ac:dyDescent="0.25">
      <c r="A338" s="113">
        <f>IF(J338&lt;&gt;"",1+MAX($A$17:A337),"")</f>
        <v>241</v>
      </c>
      <c r="B338" s="104"/>
      <c r="C338" s="104"/>
      <c r="D338" s="102" t="s">
        <v>69</v>
      </c>
      <c r="E338" s="125" t="s">
        <v>140</v>
      </c>
      <c r="F338" s="218" t="s">
        <v>1213</v>
      </c>
      <c r="G338" s="110">
        <v>1</v>
      </c>
      <c r="H338" s="51">
        <f>IF(VLOOKUP(J338,'HOURLY RATES'!B$116:C$124,2,0)=0,$J$3,VLOOKUP(J338,'HOURLY RATES'!B$116:C$124,2,0))</f>
        <v>0</v>
      </c>
      <c r="I338" s="52">
        <f t="shared" si="193"/>
        <v>1</v>
      </c>
      <c r="J338" s="101" t="s">
        <v>251</v>
      </c>
      <c r="K338" s="159">
        <v>3.85</v>
      </c>
      <c r="L338" s="160">
        <f t="shared" si="176"/>
        <v>3.85</v>
      </c>
      <c r="M338" s="57">
        <f>IF(VLOOKUP(E338,'HOURLY RATES'!C$6:D$105,2,0)=0,$E$3,VLOOKUP(E338,'HOURLY RATES'!C$6:D$105,2,0))</f>
        <v>118.2114</v>
      </c>
      <c r="N338" s="161">
        <f t="shared" si="177"/>
        <v>455.11389000000003</v>
      </c>
      <c r="O338" s="108">
        <v>950</v>
      </c>
      <c r="P338" s="108">
        <f t="shared" si="178"/>
        <v>950</v>
      </c>
      <c r="Q338" s="162">
        <f t="shared" si="179"/>
        <v>1405.1138900000001</v>
      </c>
      <c r="R338" s="123"/>
      <c r="S338" s="138">
        <f t="shared" si="160"/>
        <v>1847.1308629374998</v>
      </c>
      <c r="T338" s="139">
        <f t="shared" si="161"/>
        <v>1847.1308629374998</v>
      </c>
    </row>
    <row r="339" spans="1:20" s="7" customFormat="1" x14ac:dyDescent="0.25">
      <c r="A339" s="113" t="str">
        <f>IF(J339&lt;&gt;"",1+MAX($A$17:A338),"")</f>
        <v/>
      </c>
      <c r="B339" s="104"/>
      <c r="C339" s="109"/>
      <c r="D339" s="102"/>
      <c r="E339" s="125"/>
      <c r="F339" s="218" t="s">
        <v>248</v>
      </c>
      <c r="G339" s="103"/>
      <c r="H339" s="106"/>
      <c r="I339" s="107"/>
      <c r="J339" s="101"/>
      <c r="K339" s="159"/>
      <c r="L339" s="160"/>
      <c r="M339" s="161"/>
      <c r="N339" s="161"/>
      <c r="O339" s="108"/>
      <c r="P339" s="108"/>
      <c r="Q339" s="162"/>
      <c r="R339" s="123"/>
      <c r="S339" s="138"/>
      <c r="T339" s="139"/>
    </row>
    <row r="340" spans="1:20" s="7" customFormat="1" x14ac:dyDescent="0.25">
      <c r="A340" s="113" t="str">
        <f>IF(J340&lt;&gt;"",1+MAX($A$17:A339),"")</f>
        <v/>
      </c>
      <c r="B340" s="104"/>
      <c r="C340" s="109"/>
      <c r="D340" s="102"/>
      <c r="E340" s="125"/>
      <c r="F340" s="256" t="s">
        <v>941</v>
      </c>
      <c r="G340" s="103"/>
      <c r="H340" s="106"/>
      <c r="I340" s="107"/>
      <c r="J340" s="101"/>
      <c r="K340" s="159"/>
      <c r="L340" s="160"/>
      <c r="M340" s="161"/>
      <c r="N340" s="161"/>
      <c r="O340" s="108"/>
      <c r="P340" s="108"/>
      <c r="Q340" s="162"/>
      <c r="R340" s="123"/>
      <c r="S340" s="138"/>
      <c r="T340" s="139"/>
    </row>
    <row r="341" spans="1:20" s="7" customFormat="1" x14ac:dyDescent="0.25">
      <c r="A341" s="113" t="str">
        <f>IF(J341&lt;&gt;"",1+MAX($A$17:A340),"")</f>
        <v/>
      </c>
      <c r="B341" s="104"/>
      <c r="C341" s="104"/>
      <c r="D341" s="102"/>
      <c r="E341" s="125"/>
      <c r="F341" s="255" t="s">
        <v>942</v>
      </c>
      <c r="G341" s="103"/>
      <c r="H341" s="106"/>
      <c r="I341" s="107"/>
      <c r="J341" s="101"/>
      <c r="K341" s="159"/>
      <c r="L341" s="160"/>
      <c r="M341" s="161"/>
      <c r="N341" s="161"/>
      <c r="O341" s="108"/>
      <c r="P341" s="108"/>
      <c r="Q341" s="162"/>
      <c r="R341" s="123"/>
      <c r="S341" s="138"/>
      <c r="T341" s="139"/>
    </row>
    <row r="342" spans="1:20" s="7" customFormat="1" x14ac:dyDescent="0.25">
      <c r="A342" s="113">
        <f>IF(J342&lt;&gt;"",1+MAX($A$17:A341),"")</f>
        <v>242</v>
      </c>
      <c r="B342" s="104"/>
      <c r="C342" s="104"/>
      <c r="D342" s="102" t="s">
        <v>69</v>
      </c>
      <c r="E342" s="125" t="s">
        <v>140</v>
      </c>
      <c r="F342" s="218" t="s">
        <v>943</v>
      </c>
      <c r="G342" s="111">
        <v>74.58</v>
      </c>
      <c r="H342" s="51">
        <f>IF(VLOOKUP(J342,'HOURLY RATES'!B$116:C$124,2,0)=0,$J$3,VLOOKUP(J342,'HOURLY RATES'!B$116:C$124,2,0))</f>
        <v>0.05</v>
      </c>
      <c r="I342" s="52">
        <f t="shared" ref="I342:I405" si="194">(G342*(1+H342))</f>
        <v>78.308999999999997</v>
      </c>
      <c r="J342" s="101" t="s">
        <v>250</v>
      </c>
      <c r="K342" s="159">
        <v>0.26800000000000002</v>
      </c>
      <c r="L342" s="160">
        <f t="shared" ref="L342:L409" si="195">K342*I342</f>
        <v>20.986812</v>
      </c>
      <c r="M342" s="57">
        <f>IF(VLOOKUP(E342,'HOURLY RATES'!C$6:D$105,2,0)=0,$E$3,VLOOKUP(E342,'HOURLY RATES'!C$6:D$105,2,0))</f>
        <v>118.2114</v>
      </c>
      <c r="N342" s="161">
        <f t="shared" ref="N342:N409" si="196">M342*L342</f>
        <v>2480.8804280568002</v>
      </c>
      <c r="O342" s="108">
        <v>13.5</v>
      </c>
      <c r="P342" s="108">
        <f t="shared" ref="P342:P409" si="197">O342*I342</f>
        <v>1057.1714999999999</v>
      </c>
      <c r="Q342" s="162">
        <f t="shared" ref="Q342:Q409" si="198">P342+N342</f>
        <v>3538.0519280568001</v>
      </c>
      <c r="R342" s="123"/>
      <c r="S342" s="138">
        <f t="shared" si="160"/>
        <v>58.238009234999993</v>
      </c>
      <c r="T342" s="139">
        <f t="shared" si="161"/>
        <v>4560.5602651836143</v>
      </c>
    </row>
    <row r="343" spans="1:20" s="7" customFormat="1" x14ac:dyDescent="0.25">
      <c r="A343" s="113">
        <f>IF(J343&lt;&gt;"",1+MAX($A$17:A342),"")</f>
        <v>243</v>
      </c>
      <c r="B343" s="104"/>
      <c r="C343" s="104"/>
      <c r="D343" s="102" t="s">
        <v>69</v>
      </c>
      <c r="E343" s="125" t="s">
        <v>140</v>
      </c>
      <c r="F343" s="218" t="s">
        <v>944</v>
      </c>
      <c r="G343" s="111">
        <v>38.6</v>
      </c>
      <c r="H343" s="51">
        <f>IF(VLOOKUP(J343,'HOURLY RATES'!B$116:C$124,2,0)=0,$J$3,VLOOKUP(J343,'HOURLY RATES'!B$116:C$124,2,0))</f>
        <v>0.05</v>
      </c>
      <c r="I343" s="52">
        <f t="shared" si="194"/>
        <v>40.53</v>
      </c>
      <c r="J343" s="101" t="s">
        <v>250</v>
      </c>
      <c r="K343" s="159">
        <v>0.30199999999999999</v>
      </c>
      <c r="L343" s="160">
        <f t="shared" si="195"/>
        <v>12.24006</v>
      </c>
      <c r="M343" s="57">
        <f>IF(VLOOKUP(E343,'HOURLY RATES'!C$6:D$105,2,0)=0,$E$3,VLOOKUP(E343,'HOURLY RATES'!C$6:D$105,2,0))</f>
        <v>118.2114</v>
      </c>
      <c r="N343" s="161">
        <f t="shared" si="196"/>
        <v>1446.914628684</v>
      </c>
      <c r="O343" s="108">
        <v>15.23</v>
      </c>
      <c r="P343" s="108">
        <f t="shared" si="197"/>
        <v>617.27190000000007</v>
      </c>
      <c r="Q343" s="162">
        <f t="shared" si="198"/>
        <v>2064.1865286840002</v>
      </c>
      <c r="R343" s="123"/>
      <c r="S343" s="138">
        <f t="shared" si="160"/>
        <v>65.649553343500003</v>
      </c>
      <c r="T343" s="139">
        <f t="shared" si="161"/>
        <v>2660.776397012055</v>
      </c>
    </row>
    <row r="344" spans="1:20" s="7" customFormat="1" x14ac:dyDescent="0.25">
      <c r="A344" s="113">
        <f>IF(J344&lt;&gt;"",1+MAX($A$17:A343),"")</f>
        <v>244</v>
      </c>
      <c r="B344" s="104"/>
      <c r="C344" s="104"/>
      <c r="D344" s="102" t="s">
        <v>69</v>
      </c>
      <c r="E344" s="125" t="s">
        <v>140</v>
      </c>
      <c r="F344" s="218" t="s">
        <v>945</v>
      </c>
      <c r="G344" s="111">
        <v>472.1</v>
      </c>
      <c r="H344" s="51">
        <f>IF(VLOOKUP(J344,'HOURLY RATES'!B$116:C$124,2,0)=0,$J$3,VLOOKUP(J344,'HOURLY RATES'!B$116:C$124,2,0))</f>
        <v>0.05</v>
      </c>
      <c r="I344" s="52">
        <f t="shared" si="194"/>
        <v>495.70500000000004</v>
      </c>
      <c r="J344" s="101" t="s">
        <v>250</v>
      </c>
      <c r="K344" s="159">
        <v>0.33400000000000002</v>
      </c>
      <c r="L344" s="160">
        <f t="shared" si="195"/>
        <v>165.56547000000003</v>
      </c>
      <c r="M344" s="57">
        <f>IF(VLOOKUP(E344,'HOURLY RATES'!C$6:D$105,2,0)=0,$E$3,VLOOKUP(E344,'HOURLY RATES'!C$6:D$105,2,0))</f>
        <v>118.2114</v>
      </c>
      <c r="N344" s="161">
        <f t="shared" si="196"/>
        <v>19571.726000358005</v>
      </c>
      <c r="O344" s="108">
        <v>16.84</v>
      </c>
      <c r="P344" s="108">
        <f t="shared" si="197"/>
        <v>8347.6722000000009</v>
      </c>
      <c r="Q344" s="162">
        <f t="shared" si="198"/>
        <v>27919.398200358006</v>
      </c>
      <c r="R344" s="123"/>
      <c r="S344" s="138">
        <f t="shared" si="160"/>
        <v>72.600752220499999</v>
      </c>
      <c r="T344" s="139">
        <f t="shared" si="161"/>
        <v>35988.555879462954</v>
      </c>
    </row>
    <row r="345" spans="1:20" s="7" customFormat="1" x14ac:dyDescent="0.25">
      <c r="A345" s="113">
        <f>IF(J345&lt;&gt;"",1+MAX($A$17:A344),"")</f>
        <v>245</v>
      </c>
      <c r="B345" s="104"/>
      <c r="C345" s="104"/>
      <c r="D345" s="102" t="s">
        <v>69</v>
      </c>
      <c r="E345" s="125" t="s">
        <v>140</v>
      </c>
      <c r="F345" s="218" t="s">
        <v>946</v>
      </c>
      <c r="G345" s="111">
        <v>227.41</v>
      </c>
      <c r="H345" s="51">
        <f>IF(VLOOKUP(J345,'HOURLY RATES'!B$116:C$124,2,0)=0,$J$3,VLOOKUP(J345,'HOURLY RATES'!B$116:C$124,2,0))</f>
        <v>0.05</v>
      </c>
      <c r="I345" s="52">
        <f t="shared" si="194"/>
        <v>238.78050000000002</v>
      </c>
      <c r="J345" s="101" t="s">
        <v>250</v>
      </c>
      <c r="K345" s="159">
        <v>0.36799999999999999</v>
      </c>
      <c r="L345" s="160">
        <f t="shared" si="195"/>
        <v>87.871223999999998</v>
      </c>
      <c r="M345" s="57">
        <f>IF(VLOOKUP(E345,'HOURLY RATES'!C$6:D$105,2,0)=0,$E$3,VLOOKUP(E345,'HOURLY RATES'!C$6:D$105,2,0))</f>
        <v>118.2114</v>
      </c>
      <c r="N345" s="161">
        <f t="shared" si="196"/>
        <v>10387.380408753599</v>
      </c>
      <c r="O345" s="108">
        <v>18.53</v>
      </c>
      <c r="P345" s="108">
        <f t="shared" si="197"/>
        <v>4424.6026650000003</v>
      </c>
      <c r="Q345" s="162">
        <f t="shared" si="198"/>
        <v>14811.983073753599</v>
      </c>
      <c r="R345" s="123"/>
      <c r="S345" s="138">
        <f t="shared" si="160"/>
        <v>79.958835060999988</v>
      </c>
      <c r="T345" s="139">
        <f t="shared" si="161"/>
        <v>19092.610615283109</v>
      </c>
    </row>
    <row r="346" spans="1:20" s="7" customFormat="1" x14ac:dyDescent="0.25">
      <c r="A346" s="113">
        <f>IF(J346&lt;&gt;"",1+MAX($A$17:A345),"")</f>
        <v>246</v>
      </c>
      <c r="B346" s="104"/>
      <c r="C346" s="104"/>
      <c r="D346" s="102" t="s">
        <v>69</v>
      </c>
      <c r="E346" s="125" t="s">
        <v>140</v>
      </c>
      <c r="F346" s="218" t="s">
        <v>947</v>
      </c>
      <c r="G346" s="111">
        <v>41.49</v>
      </c>
      <c r="H346" s="51">
        <f>IF(VLOOKUP(J346,'HOURLY RATES'!B$116:C$124,2,0)=0,$J$3,VLOOKUP(J346,'HOURLY RATES'!B$116:C$124,2,0))</f>
        <v>0.05</v>
      </c>
      <c r="I346" s="52">
        <f t="shared" si="194"/>
        <v>43.564500000000002</v>
      </c>
      <c r="J346" s="101" t="s">
        <v>250</v>
      </c>
      <c r="K346" s="159">
        <v>0.40300000000000002</v>
      </c>
      <c r="L346" s="160">
        <f t="shared" si="195"/>
        <v>17.556493500000002</v>
      </c>
      <c r="M346" s="57">
        <f>IF(VLOOKUP(E346,'HOURLY RATES'!C$6:D$105,2,0)=0,$E$3,VLOOKUP(E346,'HOURLY RATES'!C$6:D$105,2,0))</f>
        <v>118.2114</v>
      </c>
      <c r="N346" s="161">
        <f t="shared" si="196"/>
        <v>2075.3776757259002</v>
      </c>
      <c r="O346" s="108">
        <v>20.3</v>
      </c>
      <c r="P346" s="108">
        <f t="shared" si="197"/>
        <v>884.35935000000006</v>
      </c>
      <c r="Q346" s="162">
        <f t="shared" si="198"/>
        <v>2959.7370257259004</v>
      </c>
      <c r="R346" s="123"/>
      <c r="S346" s="138">
        <f t="shared" si="160"/>
        <v>87.573821151250002</v>
      </c>
      <c r="T346" s="139">
        <f t="shared" si="161"/>
        <v>3815.1097315436309</v>
      </c>
    </row>
    <row r="347" spans="1:20" s="7" customFormat="1" x14ac:dyDescent="0.25">
      <c r="A347" s="113">
        <f>IF(J347&lt;&gt;"",1+MAX($A$17:A346),"")</f>
        <v>247</v>
      </c>
      <c r="B347" s="104"/>
      <c r="C347" s="104"/>
      <c r="D347" s="102" t="s">
        <v>69</v>
      </c>
      <c r="E347" s="125" t="s">
        <v>140</v>
      </c>
      <c r="F347" s="218" t="s">
        <v>948</v>
      </c>
      <c r="G347" s="111">
        <v>415.26</v>
      </c>
      <c r="H347" s="51">
        <f>IF(VLOOKUP(J347,'HOURLY RATES'!B$116:C$124,2,0)=0,$J$3,VLOOKUP(J347,'HOURLY RATES'!B$116:C$124,2,0))</f>
        <v>0.05</v>
      </c>
      <c r="I347" s="52">
        <f t="shared" si="194"/>
        <v>436.02300000000002</v>
      </c>
      <c r="J347" s="101" t="s">
        <v>250</v>
      </c>
      <c r="K347" s="159">
        <v>0.435</v>
      </c>
      <c r="L347" s="160">
        <f t="shared" si="195"/>
        <v>189.670005</v>
      </c>
      <c r="M347" s="57">
        <f>IF(VLOOKUP(E347,'HOURLY RATES'!C$6:D$105,2,0)=0,$E$3,VLOOKUP(E347,'HOURLY RATES'!C$6:D$105,2,0))</f>
        <v>118.2114</v>
      </c>
      <c r="N347" s="161">
        <f t="shared" si="196"/>
        <v>22421.156829056999</v>
      </c>
      <c r="O347" s="108">
        <v>21.9</v>
      </c>
      <c r="P347" s="108">
        <f t="shared" si="197"/>
        <v>9548.9037000000008</v>
      </c>
      <c r="Q347" s="162">
        <f t="shared" si="198"/>
        <v>31970.060529057002</v>
      </c>
      <c r="R347" s="123"/>
      <c r="S347" s="138">
        <f t="shared" si="160"/>
        <v>94.511654711250003</v>
      </c>
      <c r="T347" s="139">
        <f t="shared" si="161"/>
        <v>41209.25522216336</v>
      </c>
    </row>
    <row r="348" spans="1:20" s="7" customFormat="1" x14ac:dyDescent="0.25">
      <c r="A348" s="113">
        <f>IF(J348&lt;&gt;"",1+MAX($A$17:A347),"")</f>
        <v>248</v>
      </c>
      <c r="B348" s="104"/>
      <c r="C348" s="104"/>
      <c r="D348" s="102" t="s">
        <v>69</v>
      </c>
      <c r="E348" s="125" t="s">
        <v>140</v>
      </c>
      <c r="F348" s="218" t="s">
        <v>949</v>
      </c>
      <c r="G348" s="111">
        <v>234.6</v>
      </c>
      <c r="H348" s="51">
        <f>IF(VLOOKUP(J348,'HOURLY RATES'!B$116:C$124,2,0)=0,$J$3,VLOOKUP(J348,'HOURLY RATES'!B$116:C$124,2,0))</f>
        <v>0.05</v>
      </c>
      <c r="I348" s="52">
        <f t="shared" si="194"/>
        <v>246.33</v>
      </c>
      <c r="J348" s="101" t="s">
        <v>250</v>
      </c>
      <c r="K348" s="159">
        <v>0.46800000000000003</v>
      </c>
      <c r="L348" s="160">
        <f t="shared" si="195"/>
        <v>115.28244000000001</v>
      </c>
      <c r="M348" s="57">
        <f>IF(VLOOKUP(E348,'HOURLY RATES'!C$6:D$105,2,0)=0,$E$3,VLOOKUP(E348,'HOURLY RATES'!C$6:D$105,2,0))</f>
        <v>118.2114</v>
      </c>
      <c r="N348" s="161">
        <f t="shared" si="196"/>
        <v>13627.698627816</v>
      </c>
      <c r="O348" s="108">
        <v>23.59</v>
      </c>
      <c r="P348" s="108">
        <f t="shared" si="197"/>
        <v>5810.9247000000005</v>
      </c>
      <c r="Q348" s="162">
        <f t="shared" si="198"/>
        <v>19438.623327816</v>
      </c>
      <c r="R348" s="123"/>
      <c r="S348" s="138">
        <f t="shared" si="160"/>
        <v>101.719756838</v>
      </c>
      <c r="T348" s="139">
        <f t="shared" si="161"/>
        <v>25056.627701904541</v>
      </c>
    </row>
    <row r="349" spans="1:20" s="7" customFormat="1" x14ac:dyDescent="0.25">
      <c r="A349" s="113">
        <f>IF(J349&lt;&gt;"",1+MAX($A$17:A348),"")</f>
        <v>249</v>
      </c>
      <c r="B349" s="104"/>
      <c r="C349" s="104"/>
      <c r="D349" s="102" t="s">
        <v>69</v>
      </c>
      <c r="E349" s="125" t="s">
        <v>140</v>
      </c>
      <c r="F349" s="218" t="s">
        <v>950</v>
      </c>
      <c r="G349" s="111">
        <v>568.84</v>
      </c>
      <c r="H349" s="51">
        <f>IF(VLOOKUP(J349,'HOURLY RATES'!B$116:C$124,2,0)=0,$J$3,VLOOKUP(J349,'HOURLY RATES'!B$116:C$124,2,0))</f>
        <v>0.05</v>
      </c>
      <c r="I349" s="52">
        <f t="shared" si="194"/>
        <v>597.28200000000004</v>
      </c>
      <c r="J349" s="101" t="s">
        <v>250</v>
      </c>
      <c r="K349" s="159">
        <v>0.502</v>
      </c>
      <c r="L349" s="160">
        <f t="shared" si="195"/>
        <v>299.83556400000003</v>
      </c>
      <c r="M349" s="57">
        <f>IF(VLOOKUP(E349,'HOURLY RATES'!C$6:D$105,2,0)=0,$E$3,VLOOKUP(E349,'HOURLY RATES'!C$6:D$105,2,0))</f>
        <v>118.2114</v>
      </c>
      <c r="N349" s="161">
        <f t="shared" si="196"/>
        <v>35443.981790229605</v>
      </c>
      <c r="O349" s="108">
        <v>25.26</v>
      </c>
      <c r="P349" s="108">
        <f t="shared" si="197"/>
        <v>15087.343320000002</v>
      </c>
      <c r="Q349" s="162">
        <f t="shared" si="198"/>
        <v>50531.325110229605</v>
      </c>
      <c r="R349" s="123"/>
      <c r="S349" s="138">
        <f t="shared" si="160"/>
        <v>109.05110904450001</v>
      </c>
      <c r="T349" s="139">
        <f t="shared" si="161"/>
        <v>65134.264512317059</v>
      </c>
    </row>
    <row r="350" spans="1:20" s="7" customFormat="1" x14ac:dyDescent="0.25">
      <c r="A350" s="113">
        <f>IF(J350&lt;&gt;"",1+MAX($A$17:A349),"")</f>
        <v>250</v>
      </c>
      <c r="B350" s="104"/>
      <c r="C350" s="104"/>
      <c r="D350" s="102" t="s">
        <v>69</v>
      </c>
      <c r="E350" s="125" t="s">
        <v>140</v>
      </c>
      <c r="F350" s="218" t="s">
        <v>951</v>
      </c>
      <c r="G350" s="111">
        <v>23.86</v>
      </c>
      <c r="H350" s="51">
        <f>IF(VLOOKUP(J350,'HOURLY RATES'!B$116:C$124,2,0)=0,$J$3,VLOOKUP(J350,'HOURLY RATES'!B$116:C$124,2,0))</f>
        <v>0.05</v>
      </c>
      <c r="I350" s="52">
        <f t="shared" si="194"/>
        <v>25.053000000000001</v>
      </c>
      <c r="J350" s="101" t="s">
        <v>250</v>
      </c>
      <c r="K350" s="159">
        <v>0.53900000000000003</v>
      </c>
      <c r="L350" s="160">
        <f t="shared" si="195"/>
        <v>13.503567000000002</v>
      </c>
      <c r="M350" s="57">
        <f>IF(VLOOKUP(E350,'HOURLY RATES'!C$6:D$105,2,0)=0,$E$3,VLOOKUP(E350,'HOURLY RATES'!C$6:D$105,2,0))</f>
        <v>118.2114</v>
      </c>
      <c r="N350" s="161">
        <f t="shared" si="196"/>
        <v>1596.2755600638002</v>
      </c>
      <c r="O350" s="108">
        <v>27.15</v>
      </c>
      <c r="P350" s="108">
        <f t="shared" si="197"/>
        <v>680.18894999999998</v>
      </c>
      <c r="Q350" s="162">
        <f t="shared" si="198"/>
        <v>2276.4645100637999</v>
      </c>
      <c r="R350" s="123"/>
      <c r="S350" s="138">
        <f t="shared" si="160"/>
        <v>117.12644036624999</v>
      </c>
      <c r="T350" s="139">
        <f t="shared" si="161"/>
        <v>2934.3687104956612</v>
      </c>
    </row>
    <row r="351" spans="1:20" s="7" customFormat="1" x14ac:dyDescent="0.25">
      <c r="A351" s="113">
        <f>IF(J351&lt;&gt;"",1+MAX($A$17:A350),"")</f>
        <v>251</v>
      </c>
      <c r="B351" s="104"/>
      <c r="C351" s="104"/>
      <c r="D351" s="102" t="s">
        <v>69</v>
      </c>
      <c r="E351" s="125" t="s">
        <v>140</v>
      </c>
      <c r="F351" s="218" t="s">
        <v>952</v>
      </c>
      <c r="G351" s="111">
        <v>545.28</v>
      </c>
      <c r="H351" s="51">
        <f>IF(VLOOKUP(J351,'HOURLY RATES'!B$116:C$124,2,0)=0,$J$3,VLOOKUP(J351,'HOURLY RATES'!B$116:C$124,2,0))</f>
        <v>0.05</v>
      </c>
      <c r="I351" s="52">
        <f t="shared" si="194"/>
        <v>572.54399999999998</v>
      </c>
      <c r="J351" s="101" t="s">
        <v>250</v>
      </c>
      <c r="K351" s="159">
        <v>0.56899999999999995</v>
      </c>
      <c r="L351" s="160">
        <f t="shared" si="195"/>
        <v>325.77753599999994</v>
      </c>
      <c r="M351" s="57">
        <f>IF(VLOOKUP(E351,'HOURLY RATES'!C$6:D$105,2,0)=0,$E$3,VLOOKUP(E351,'HOURLY RATES'!C$6:D$105,2,0))</f>
        <v>118.2114</v>
      </c>
      <c r="N351" s="161">
        <f t="shared" si="196"/>
        <v>38510.618619110392</v>
      </c>
      <c r="O351" s="108">
        <v>28.63</v>
      </c>
      <c r="P351" s="108">
        <f t="shared" si="197"/>
        <v>16391.934719999997</v>
      </c>
      <c r="Q351" s="162">
        <f t="shared" si="198"/>
        <v>54902.553339110389</v>
      </c>
      <c r="R351" s="123"/>
      <c r="S351" s="138">
        <f t="shared" si="160"/>
        <v>123.60392869474995</v>
      </c>
      <c r="T351" s="139">
        <f t="shared" si="161"/>
        <v>70768.687750606914</v>
      </c>
    </row>
    <row r="352" spans="1:20" s="7" customFormat="1" x14ac:dyDescent="0.25">
      <c r="A352" s="113">
        <f>IF(J352&lt;&gt;"",1+MAX($A$17:A351),"")</f>
        <v>252</v>
      </c>
      <c r="B352" s="104"/>
      <c r="C352" s="104"/>
      <c r="D352" s="102" t="s">
        <v>69</v>
      </c>
      <c r="E352" s="125" t="s">
        <v>140</v>
      </c>
      <c r="F352" s="218" t="s">
        <v>953</v>
      </c>
      <c r="G352" s="111">
        <v>21.71</v>
      </c>
      <c r="H352" s="51">
        <f>IF(VLOOKUP(J352,'HOURLY RATES'!B$116:C$124,2,0)=0,$J$3,VLOOKUP(J352,'HOURLY RATES'!B$116:C$124,2,0))</f>
        <v>0.05</v>
      </c>
      <c r="I352" s="52">
        <f t="shared" si="194"/>
        <v>22.795500000000001</v>
      </c>
      <c r="J352" s="101" t="s">
        <v>250</v>
      </c>
      <c r="K352" s="159">
        <v>0.60699999999999998</v>
      </c>
      <c r="L352" s="160">
        <f t="shared" si="195"/>
        <v>13.8368685</v>
      </c>
      <c r="M352" s="57">
        <f>IF(VLOOKUP(E352,'HOURLY RATES'!C$6:D$105,2,0)=0,$E$3,VLOOKUP(E352,'HOURLY RATES'!C$6:D$105,2,0))</f>
        <v>118.2114</v>
      </c>
      <c r="N352" s="161">
        <f t="shared" si="196"/>
        <v>1635.6755970008999</v>
      </c>
      <c r="O352" s="108">
        <v>30.57</v>
      </c>
      <c r="P352" s="108">
        <f t="shared" si="197"/>
        <v>696.85843499999999</v>
      </c>
      <c r="Q352" s="162">
        <f t="shared" si="198"/>
        <v>2332.5340320009</v>
      </c>
      <c r="R352" s="123"/>
      <c r="S352" s="138">
        <f t="shared" ref="S352:S415" si="199">((((N352*(1+$D$7))+(P352*(1+$D$5+$D$6)))*(1+$D$8)))/I352</f>
        <v>131.89606731524998</v>
      </c>
      <c r="T352" s="139">
        <f t="shared" ref="T352:T415" si="200">S352*I352</f>
        <v>3006.6368024847811</v>
      </c>
    </row>
    <row r="353" spans="1:20" s="7" customFormat="1" x14ac:dyDescent="0.25">
      <c r="A353" s="113">
        <f>IF(J353&lt;&gt;"",1+MAX($A$17:A352),"")</f>
        <v>253</v>
      </c>
      <c r="B353" s="104"/>
      <c r="C353" s="104"/>
      <c r="D353" s="102" t="s">
        <v>69</v>
      </c>
      <c r="E353" s="125" t="s">
        <v>140</v>
      </c>
      <c r="F353" s="218" t="s">
        <v>954</v>
      </c>
      <c r="G353" s="111">
        <v>57.58</v>
      </c>
      <c r="H353" s="51">
        <f>IF(VLOOKUP(J353,'HOURLY RATES'!B$116:C$124,2,0)=0,$J$3,VLOOKUP(J353,'HOURLY RATES'!B$116:C$124,2,0))</f>
        <v>0.05</v>
      </c>
      <c r="I353" s="52">
        <f t="shared" si="194"/>
        <v>60.459000000000003</v>
      </c>
      <c r="J353" s="101" t="s">
        <v>250</v>
      </c>
      <c r="K353" s="159">
        <v>0.60399999999999998</v>
      </c>
      <c r="L353" s="160">
        <f t="shared" si="195"/>
        <v>36.517236000000004</v>
      </c>
      <c r="M353" s="57">
        <f>IF(VLOOKUP(E353,'HOURLY RATES'!C$6:D$105,2,0)=0,$E$3,VLOOKUP(E353,'HOURLY RATES'!C$6:D$105,2,0))</f>
        <v>118.2114</v>
      </c>
      <c r="N353" s="161">
        <f t="shared" si="196"/>
        <v>4316.7535916904008</v>
      </c>
      <c r="O353" s="108">
        <v>30.4</v>
      </c>
      <c r="P353" s="108">
        <f t="shared" si="197"/>
        <v>1837.9536000000001</v>
      </c>
      <c r="Q353" s="162">
        <f t="shared" si="198"/>
        <v>6154.7071916904006</v>
      </c>
      <c r="R353" s="123"/>
      <c r="S353" s="138">
        <f t="shared" si="199"/>
        <v>131.21891478500001</v>
      </c>
      <c r="T353" s="139">
        <f t="shared" si="200"/>
        <v>7933.3643689863156</v>
      </c>
    </row>
    <row r="354" spans="1:20" s="7" customFormat="1" x14ac:dyDescent="0.25">
      <c r="A354" s="113">
        <f>IF(J354&lt;&gt;"",1+MAX($A$17:A353),"")</f>
        <v>254</v>
      </c>
      <c r="B354" s="104"/>
      <c r="C354" s="104"/>
      <c r="D354" s="102" t="s">
        <v>69</v>
      </c>
      <c r="E354" s="125" t="s">
        <v>140</v>
      </c>
      <c r="F354" s="218" t="s">
        <v>955</v>
      </c>
      <c r="G354" s="111">
        <v>7</v>
      </c>
      <c r="H354" s="51">
        <f>IF(VLOOKUP(J354,'HOURLY RATES'!B$116:C$124,2,0)=0,$J$3,VLOOKUP(J354,'HOURLY RATES'!B$116:C$124,2,0))</f>
        <v>0.05</v>
      </c>
      <c r="I354" s="52">
        <f t="shared" si="194"/>
        <v>7.3500000000000005</v>
      </c>
      <c r="J354" s="101" t="s">
        <v>250</v>
      </c>
      <c r="K354" s="159">
        <v>0.65300000000000002</v>
      </c>
      <c r="L354" s="160">
        <f t="shared" si="195"/>
        <v>4.7995500000000009</v>
      </c>
      <c r="M354" s="57">
        <f>IF(VLOOKUP(E354,'HOURLY RATES'!C$6:D$105,2,0)=0,$E$3,VLOOKUP(E354,'HOURLY RATES'!C$6:D$105,2,0))</f>
        <v>118.2114</v>
      </c>
      <c r="N354" s="161">
        <f t="shared" si="196"/>
        <v>567.36152487000004</v>
      </c>
      <c r="O354" s="108">
        <v>32.869999999999997</v>
      </c>
      <c r="P354" s="108">
        <f t="shared" si="197"/>
        <v>241.59450000000001</v>
      </c>
      <c r="Q354" s="162">
        <f t="shared" si="198"/>
        <v>808.95602487000008</v>
      </c>
      <c r="R354" s="123"/>
      <c r="S354" s="138">
        <f t="shared" si="199"/>
        <v>141.86920305774998</v>
      </c>
      <c r="T354" s="139">
        <f t="shared" si="200"/>
        <v>1042.7386424744625</v>
      </c>
    </row>
    <row r="355" spans="1:20" s="7" customFormat="1" x14ac:dyDescent="0.25">
      <c r="A355" s="113">
        <f>IF(J355&lt;&gt;"",1+MAX($A$17:A354),"")</f>
        <v>255</v>
      </c>
      <c r="B355" s="104"/>
      <c r="C355" s="104"/>
      <c r="D355" s="102" t="s">
        <v>69</v>
      </c>
      <c r="E355" s="125" t="s">
        <v>140</v>
      </c>
      <c r="F355" s="218" t="s">
        <v>956</v>
      </c>
      <c r="G355" s="111">
        <v>10.39</v>
      </c>
      <c r="H355" s="51">
        <f>IF(VLOOKUP(J355,'HOURLY RATES'!B$116:C$124,2,0)=0,$J$3,VLOOKUP(J355,'HOURLY RATES'!B$116:C$124,2,0))</f>
        <v>0.05</v>
      </c>
      <c r="I355" s="52">
        <f t="shared" si="194"/>
        <v>10.909500000000001</v>
      </c>
      <c r="J355" s="101" t="s">
        <v>250</v>
      </c>
      <c r="K355" s="159">
        <v>0.71599999999999997</v>
      </c>
      <c r="L355" s="160">
        <f t="shared" si="195"/>
        <v>7.8112020000000006</v>
      </c>
      <c r="M355" s="57">
        <f>IF(VLOOKUP(E355,'HOURLY RATES'!C$6:D$105,2,0)=0,$E$3,VLOOKUP(E355,'HOURLY RATES'!C$6:D$105,2,0))</f>
        <v>118.2114</v>
      </c>
      <c r="N355" s="161">
        <f t="shared" si="196"/>
        <v>923.37312410280003</v>
      </c>
      <c r="O355" s="108">
        <v>36.03</v>
      </c>
      <c r="P355" s="108">
        <f t="shared" si="197"/>
        <v>393.06928500000004</v>
      </c>
      <c r="Q355" s="162">
        <f t="shared" si="198"/>
        <v>1316.4424091028</v>
      </c>
      <c r="R355" s="123"/>
      <c r="S355" s="138">
        <f t="shared" si="199"/>
        <v>155.54142819599997</v>
      </c>
      <c r="T355" s="139">
        <f t="shared" si="200"/>
        <v>1696.879210904262</v>
      </c>
    </row>
    <row r="356" spans="1:20" s="7" customFormat="1" x14ac:dyDescent="0.25">
      <c r="A356" s="113">
        <f>IF(J356&lt;&gt;"",1+MAX($A$17:A355),"")</f>
        <v>256</v>
      </c>
      <c r="B356" s="104"/>
      <c r="C356" s="104"/>
      <c r="D356" s="102" t="s">
        <v>69</v>
      </c>
      <c r="E356" s="125" t="s">
        <v>140</v>
      </c>
      <c r="F356" s="218" t="s">
        <v>957</v>
      </c>
      <c r="G356" s="111">
        <v>11.22</v>
      </c>
      <c r="H356" s="51">
        <f>IF(VLOOKUP(J356,'HOURLY RATES'!B$116:C$124,2,0)=0,$J$3,VLOOKUP(J356,'HOURLY RATES'!B$116:C$124,2,0))</f>
        <v>0.05</v>
      </c>
      <c r="I356" s="52">
        <f t="shared" si="194"/>
        <v>11.781000000000001</v>
      </c>
      <c r="J356" s="101" t="s">
        <v>250</v>
      </c>
      <c r="K356" s="159">
        <v>0.81599999999999995</v>
      </c>
      <c r="L356" s="160">
        <f t="shared" si="195"/>
        <v>9.6132960000000001</v>
      </c>
      <c r="M356" s="57">
        <f>IF(VLOOKUP(E356,'HOURLY RATES'!C$6:D$105,2,0)=0,$E$3,VLOOKUP(E356,'HOURLY RATES'!C$6:D$105,2,0))</f>
        <v>118.2114</v>
      </c>
      <c r="N356" s="161">
        <f t="shared" si="196"/>
        <v>1136.4011787744</v>
      </c>
      <c r="O356" s="108">
        <v>41.11</v>
      </c>
      <c r="P356" s="108">
        <f t="shared" si="197"/>
        <v>484.31691000000001</v>
      </c>
      <c r="Q356" s="162">
        <f t="shared" si="198"/>
        <v>1620.7180887744</v>
      </c>
      <c r="R356" s="123"/>
      <c r="S356" s="138">
        <f t="shared" si="199"/>
        <v>177.32908060700001</v>
      </c>
      <c r="T356" s="139">
        <f t="shared" si="200"/>
        <v>2089.1138986310671</v>
      </c>
    </row>
    <row r="357" spans="1:20" s="7" customFormat="1" x14ac:dyDescent="0.25">
      <c r="A357" s="113">
        <f>IF(J357&lt;&gt;"",1+MAX($A$17:A356),"")</f>
        <v>257</v>
      </c>
      <c r="B357" s="104"/>
      <c r="C357" s="104"/>
      <c r="D357" s="102" t="s">
        <v>69</v>
      </c>
      <c r="E357" s="125" t="s">
        <v>140</v>
      </c>
      <c r="F357" s="218" t="s">
        <v>958</v>
      </c>
      <c r="G357" s="111">
        <v>105.28</v>
      </c>
      <c r="H357" s="51">
        <f>IF(VLOOKUP(J357,'HOURLY RATES'!B$116:C$124,2,0)=0,$J$3,VLOOKUP(J357,'HOURLY RATES'!B$116:C$124,2,0))</f>
        <v>0.05</v>
      </c>
      <c r="I357" s="52">
        <f t="shared" si="194"/>
        <v>110.54400000000001</v>
      </c>
      <c r="J357" s="101" t="s">
        <v>250</v>
      </c>
      <c r="K357" s="159">
        <v>1.3879999999999999</v>
      </c>
      <c r="L357" s="160">
        <f t="shared" si="195"/>
        <v>153.43507199999999</v>
      </c>
      <c r="M357" s="57">
        <f>IF(VLOOKUP(E357,'HOURLY RATES'!C$6:D$105,2,0)=0,$E$3,VLOOKUP(E357,'HOURLY RATES'!C$6:D$105,2,0))</f>
        <v>118.2114</v>
      </c>
      <c r="N357" s="161">
        <f t="shared" si="196"/>
        <v>18137.774670220799</v>
      </c>
      <c r="O357" s="108">
        <v>69.88</v>
      </c>
      <c r="P357" s="108">
        <f t="shared" si="197"/>
        <v>7724.8147200000003</v>
      </c>
      <c r="Q357" s="162">
        <f t="shared" si="198"/>
        <v>25862.589390220797</v>
      </c>
      <c r="R357" s="123"/>
      <c r="S357" s="138">
        <f t="shared" si="199"/>
        <v>301.57006588099995</v>
      </c>
      <c r="T357" s="139">
        <f t="shared" si="200"/>
        <v>33336.761362749261</v>
      </c>
    </row>
    <row r="358" spans="1:20" s="7" customFormat="1" x14ac:dyDescent="0.25">
      <c r="A358" s="113">
        <f>IF(J358&lt;&gt;"",1+MAX($A$17:A357),"")</f>
        <v>258</v>
      </c>
      <c r="B358" s="104"/>
      <c r="C358" s="104"/>
      <c r="D358" s="102" t="s">
        <v>69</v>
      </c>
      <c r="E358" s="125" t="s">
        <v>140</v>
      </c>
      <c r="F358" s="218" t="s">
        <v>959</v>
      </c>
      <c r="G358" s="111">
        <v>28.88</v>
      </c>
      <c r="H358" s="51">
        <f>IF(VLOOKUP(J358,'HOURLY RATES'!B$116:C$124,2,0)=0,$J$3,VLOOKUP(J358,'HOURLY RATES'!B$116:C$124,2,0))</f>
        <v>0.05</v>
      </c>
      <c r="I358" s="52">
        <f t="shared" si="194"/>
        <v>30.324000000000002</v>
      </c>
      <c r="J358" s="101" t="s">
        <v>250</v>
      </c>
      <c r="K358" s="159">
        <v>2.0329999999999999</v>
      </c>
      <c r="L358" s="160">
        <f t="shared" si="195"/>
        <v>61.648692000000004</v>
      </c>
      <c r="M358" s="57">
        <f>IF(VLOOKUP(E358,'HOURLY RATES'!C$6:D$105,2,0)=0,$E$3,VLOOKUP(E358,'HOURLY RATES'!C$6:D$105,2,0))</f>
        <v>118.2114</v>
      </c>
      <c r="N358" s="161">
        <f t="shared" si="196"/>
        <v>7287.5781894888005</v>
      </c>
      <c r="O358" s="108">
        <v>102.35</v>
      </c>
      <c r="P358" s="108">
        <f t="shared" si="197"/>
        <v>3103.6614</v>
      </c>
      <c r="Q358" s="162">
        <f t="shared" si="198"/>
        <v>10391.2395894888</v>
      </c>
      <c r="R358" s="123"/>
      <c r="S358" s="138">
        <f t="shared" si="199"/>
        <v>441.70481054874995</v>
      </c>
      <c r="T358" s="139">
        <f t="shared" si="200"/>
        <v>13394.256675080294</v>
      </c>
    </row>
    <row r="359" spans="1:20" s="7" customFormat="1" x14ac:dyDescent="0.25">
      <c r="A359" s="113">
        <f>IF(J359&lt;&gt;"",1+MAX($A$17:A358),"")</f>
        <v>259</v>
      </c>
      <c r="B359" s="104"/>
      <c r="C359" s="104"/>
      <c r="D359" s="102" t="s">
        <v>69</v>
      </c>
      <c r="E359" s="125" t="s">
        <v>140</v>
      </c>
      <c r="F359" s="218" t="s">
        <v>960</v>
      </c>
      <c r="G359" s="111">
        <v>62.63</v>
      </c>
      <c r="H359" s="51">
        <f>IF(VLOOKUP(J359,'HOURLY RATES'!B$116:C$124,2,0)=0,$J$3,VLOOKUP(J359,'HOURLY RATES'!B$116:C$124,2,0))</f>
        <v>0.05</v>
      </c>
      <c r="I359" s="52">
        <f t="shared" si="194"/>
        <v>65.761500000000012</v>
      </c>
      <c r="J359" s="101" t="s">
        <v>250</v>
      </c>
      <c r="K359" s="159">
        <v>1.073</v>
      </c>
      <c r="L359" s="160">
        <f t="shared" si="195"/>
        <v>70.562089500000013</v>
      </c>
      <c r="M359" s="57">
        <f>IF(VLOOKUP(E359,'HOURLY RATES'!C$6:D$105,2,0)=0,$E$3,VLOOKUP(E359,'HOURLY RATES'!C$6:D$105,2,0))</f>
        <v>118.2114</v>
      </c>
      <c r="N359" s="161">
        <f t="shared" si="196"/>
        <v>8341.2433867203017</v>
      </c>
      <c r="O359" s="108">
        <v>54.04</v>
      </c>
      <c r="P359" s="108">
        <f t="shared" si="197"/>
        <v>3553.7514600000004</v>
      </c>
      <c r="Q359" s="162">
        <f t="shared" si="198"/>
        <v>11894.994846720303</v>
      </c>
      <c r="R359" s="123"/>
      <c r="S359" s="138">
        <f t="shared" si="199"/>
        <v>233.15547892174996</v>
      </c>
      <c r="T359" s="139">
        <f t="shared" si="200"/>
        <v>15332.654027112663</v>
      </c>
    </row>
    <row r="360" spans="1:20" s="7" customFormat="1" x14ac:dyDescent="0.25">
      <c r="A360" s="113">
        <f>IF(J360&lt;&gt;"",1+MAX($A$17:A359),"")</f>
        <v>260</v>
      </c>
      <c r="B360" s="104"/>
      <c r="C360" s="104"/>
      <c r="D360" s="102" t="s">
        <v>69</v>
      </c>
      <c r="E360" s="125" t="s">
        <v>140</v>
      </c>
      <c r="F360" s="218" t="s">
        <v>961</v>
      </c>
      <c r="G360" s="111">
        <v>45.24</v>
      </c>
      <c r="H360" s="51">
        <f>IF(VLOOKUP(J360,'HOURLY RATES'!B$116:C$124,2,0)=0,$J$3,VLOOKUP(J360,'HOURLY RATES'!B$116:C$124,2,0))</f>
        <v>0.05</v>
      </c>
      <c r="I360" s="52">
        <f t="shared" si="194"/>
        <v>47.502000000000002</v>
      </c>
      <c r="J360" s="101" t="s">
        <v>250</v>
      </c>
      <c r="K360" s="159">
        <v>0.94</v>
      </c>
      <c r="L360" s="160">
        <f t="shared" si="195"/>
        <v>44.651879999999998</v>
      </c>
      <c r="M360" s="57">
        <f>IF(VLOOKUP(E360,'HOURLY RATES'!C$6:D$105,2,0)=0,$E$3,VLOOKUP(E360,'HOURLY RATES'!C$6:D$105,2,0))</f>
        <v>118.2114</v>
      </c>
      <c r="N360" s="161">
        <f t="shared" si="196"/>
        <v>5278.3612474319998</v>
      </c>
      <c r="O360" s="108">
        <v>47.36</v>
      </c>
      <c r="P360" s="108">
        <f t="shared" si="197"/>
        <v>2249.69472</v>
      </c>
      <c r="Q360" s="162">
        <f t="shared" si="198"/>
        <v>7528.0559674319993</v>
      </c>
      <c r="R360" s="123"/>
      <c r="S360" s="138">
        <f t="shared" si="199"/>
        <v>204.28001223699994</v>
      </c>
      <c r="T360" s="139">
        <f t="shared" si="200"/>
        <v>9703.7091412819718</v>
      </c>
    </row>
    <row r="361" spans="1:20" s="7" customFormat="1" x14ac:dyDescent="0.25">
      <c r="A361" s="113">
        <f>IF(J361&lt;&gt;"",1+MAX($A$17:A360),"")</f>
        <v>261</v>
      </c>
      <c r="B361" s="104"/>
      <c r="C361" s="104"/>
      <c r="D361" s="102" t="s">
        <v>69</v>
      </c>
      <c r="E361" s="125" t="s">
        <v>140</v>
      </c>
      <c r="F361" s="218" t="s">
        <v>962</v>
      </c>
      <c r="G361" s="111">
        <v>16.07</v>
      </c>
      <c r="H361" s="51">
        <f>IF(VLOOKUP(J361,'HOURLY RATES'!B$116:C$124,2,0)=0,$J$3,VLOOKUP(J361,'HOURLY RATES'!B$116:C$124,2,0))</f>
        <v>0.05</v>
      </c>
      <c r="I361" s="52">
        <f t="shared" si="194"/>
        <v>16.8735</v>
      </c>
      <c r="J361" s="101" t="s">
        <v>250</v>
      </c>
      <c r="K361" s="159">
        <v>0.88</v>
      </c>
      <c r="L361" s="160">
        <f t="shared" si="195"/>
        <v>14.84868</v>
      </c>
      <c r="M361" s="57">
        <f>IF(VLOOKUP(E361,'HOURLY RATES'!C$6:D$105,2,0)=0,$E$3,VLOOKUP(E361,'HOURLY RATES'!C$6:D$105,2,0))</f>
        <v>118.2114</v>
      </c>
      <c r="N361" s="161">
        <f t="shared" si="196"/>
        <v>1755.2832509519999</v>
      </c>
      <c r="O361" s="108">
        <v>44.3</v>
      </c>
      <c r="P361" s="108">
        <f t="shared" si="197"/>
        <v>747.49604999999997</v>
      </c>
      <c r="Q361" s="162">
        <f t="shared" si="198"/>
        <v>2502.7793009520001</v>
      </c>
      <c r="R361" s="123"/>
      <c r="S361" s="138">
        <f t="shared" si="199"/>
        <v>191.19138240999996</v>
      </c>
      <c r="T361" s="139">
        <f t="shared" si="200"/>
        <v>3226.0677910951345</v>
      </c>
    </row>
    <row r="362" spans="1:20" s="7" customFormat="1" x14ac:dyDescent="0.25">
      <c r="A362" s="113">
        <f>IF(J362&lt;&gt;"",1+MAX($A$17:A361),"")</f>
        <v>262</v>
      </c>
      <c r="B362" s="104"/>
      <c r="C362" s="104"/>
      <c r="D362" s="102" t="s">
        <v>69</v>
      </c>
      <c r="E362" s="125" t="s">
        <v>140</v>
      </c>
      <c r="F362" s="218" t="s">
        <v>963</v>
      </c>
      <c r="G362" s="111">
        <v>45.12</v>
      </c>
      <c r="H362" s="51">
        <f>IF(VLOOKUP(J362,'HOURLY RATES'!B$116:C$124,2,0)=0,$J$3,VLOOKUP(J362,'HOURLY RATES'!B$116:C$124,2,0))</f>
        <v>0.05</v>
      </c>
      <c r="I362" s="52">
        <f t="shared" si="194"/>
        <v>47.375999999999998</v>
      </c>
      <c r="J362" s="101" t="s">
        <v>250</v>
      </c>
      <c r="K362" s="159">
        <v>0.80600000000000005</v>
      </c>
      <c r="L362" s="160">
        <f t="shared" si="195"/>
        <v>38.185056000000003</v>
      </c>
      <c r="M362" s="57">
        <f>IF(VLOOKUP(E362,'HOURLY RATES'!C$6:D$105,2,0)=0,$E$3,VLOOKUP(E362,'HOURLY RATES'!C$6:D$105,2,0))</f>
        <v>118.2114</v>
      </c>
      <c r="N362" s="161">
        <f t="shared" si="196"/>
        <v>4513.9089288384002</v>
      </c>
      <c r="O362" s="108">
        <v>40</v>
      </c>
      <c r="P362" s="108">
        <f t="shared" si="197"/>
        <v>1895.04</v>
      </c>
      <c r="Q362" s="162">
        <f t="shared" si="198"/>
        <v>6408.9489288384002</v>
      </c>
      <c r="R362" s="123"/>
      <c r="S362" s="138">
        <f t="shared" si="199"/>
        <v>174.34572328250002</v>
      </c>
      <c r="T362" s="139">
        <f t="shared" si="200"/>
        <v>8259.8029862317198</v>
      </c>
    </row>
    <row r="363" spans="1:20" s="7" customFormat="1" x14ac:dyDescent="0.25">
      <c r="A363" s="113">
        <f>IF(J363&lt;&gt;"",1+MAX($A$17:A362),"")</f>
        <v>263</v>
      </c>
      <c r="B363" s="104"/>
      <c r="C363" s="104"/>
      <c r="D363" s="102" t="s">
        <v>69</v>
      </c>
      <c r="E363" s="125" t="s">
        <v>140</v>
      </c>
      <c r="F363" s="218" t="s">
        <v>964</v>
      </c>
      <c r="G363" s="111">
        <v>11.93</v>
      </c>
      <c r="H363" s="51">
        <f>IF(VLOOKUP(J363,'HOURLY RATES'!B$116:C$124,2,0)=0,$J$3,VLOOKUP(J363,'HOURLY RATES'!B$116:C$124,2,0))</f>
        <v>0.05</v>
      </c>
      <c r="I363" s="52">
        <f t="shared" si="194"/>
        <v>12.5265</v>
      </c>
      <c r="J363" s="101" t="s">
        <v>250</v>
      </c>
      <c r="K363" s="159">
        <v>0.747</v>
      </c>
      <c r="L363" s="160">
        <f t="shared" si="195"/>
        <v>9.3572955000000011</v>
      </c>
      <c r="M363" s="57">
        <f>IF(VLOOKUP(E363,'HOURLY RATES'!C$6:D$105,2,0)=0,$E$3,VLOOKUP(E363,'HOURLY RATES'!C$6:D$105,2,0))</f>
        <v>118.2114</v>
      </c>
      <c r="N363" s="161">
        <f t="shared" si="196"/>
        <v>1106.1390012687002</v>
      </c>
      <c r="O363" s="108">
        <v>37.630000000000003</v>
      </c>
      <c r="P363" s="108">
        <f t="shared" si="197"/>
        <v>471.37219500000003</v>
      </c>
      <c r="Q363" s="162">
        <f t="shared" si="198"/>
        <v>1577.5111962687001</v>
      </c>
      <c r="R363" s="123"/>
      <c r="S363" s="138">
        <f t="shared" si="199"/>
        <v>162.32928104225002</v>
      </c>
      <c r="T363" s="139">
        <f t="shared" si="200"/>
        <v>2033.4177389757449</v>
      </c>
    </row>
    <row r="364" spans="1:20" s="7" customFormat="1" x14ac:dyDescent="0.25">
      <c r="A364" s="113">
        <f>IF(J364&lt;&gt;"",1+MAX($A$17:A363),"")</f>
        <v>264</v>
      </c>
      <c r="B364" s="104"/>
      <c r="C364" s="104"/>
      <c r="D364" s="102" t="s">
        <v>69</v>
      </c>
      <c r="E364" s="125" t="s">
        <v>140</v>
      </c>
      <c r="F364" s="218" t="s">
        <v>965</v>
      </c>
      <c r="G364" s="111">
        <v>12.06</v>
      </c>
      <c r="H364" s="51">
        <f>IF(VLOOKUP(J364,'HOURLY RATES'!B$116:C$124,2,0)=0,$J$3,VLOOKUP(J364,'HOURLY RATES'!B$116:C$124,2,0))</f>
        <v>0.05</v>
      </c>
      <c r="I364" s="52">
        <f t="shared" si="194"/>
        <v>12.663</v>
      </c>
      <c r="J364" s="101" t="s">
        <v>250</v>
      </c>
      <c r="K364" s="159">
        <v>0.67900000000000005</v>
      </c>
      <c r="L364" s="160">
        <f t="shared" si="195"/>
        <v>8.5981770000000015</v>
      </c>
      <c r="M364" s="57">
        <f>IF(VLOOKUP(E364,'HOURLY RATES'!C$6:D$105,2,0)=0,$E$3,VLOOKUP(E364,'HOURLY RATES'!C$6:D$105,2,0))</f>
        <v>118.2114</v>
      </c>
      <c r="N364" s="161">
        <f t="shared" si="196"/>
        <v>1016.4025406178001</v>
      </c>
      <c r="O364" s="108">
        <v>34.21</v>
      </c>
      <c r="P364" s="108">
        <f t="shared" si="197"/>
        <v>433.20123000000001</v>
      </c>
      <c r="Q364" s="162">
        <f t="shared" si="198"/>
        <v>1449.6037706178001</v>
      </c>
      <c r="R364" s="123"/>
      <c r="S364" s="138">
        <f t="shared" si="199"/>
        <v>147.55965409325</v>
      </c>
      <c r="T364" s="139">
        <f t="shared" si="200"/>
        <v>1868.5478997828247</v>
      </c>
    </row>
    <row r="365" spans="1:20" s="7" customFormat="1" x14ac:dyDescent="0.25">
      <c r="A365" s="113">
        <f>IF(J365&lt;&gt;"",1+MAX($A$17:A364),"")</f>
        <v>265</v>
      </c>
      <c r="B365" s="104"/>
      <c r="C365" s="104"/>
      <c r="D365" s="102" t="s">
        <v>69</v>
      </c>
      <c r="E365" s="125" t="s">
        <v>140</v>
      </c>
      <c r="F365" s="218" t="s">
        <v>966</v>
      </c>
      <c r="G365" s="111">
        <v>49.2</v>
      </c>
      <c r="H365" s="51">
        <f>IF(VLOOKUP(J365,'HOURLY RATES'!B$116:C$124,2,0)=0,$J$3,VLOOKUP(J365,'HOURLY RATES'!B$116:C$124,2,0))</f>
        <v>0.05</v>
      </c>
      <c r="I365" s="52">
        <f t="shared" si="194"/>
        <v>51.660000000000004</v>
      </c>
      <c r="J365" s="101" t="s">
        <v>250</v>
      </c>
      <c r="K365" s="159">
        <v>0.60399999999999998</v>
      </c>
      <c r="L365" s="160">
        <f t="shared" si="195"/>
        <v>31.202640000000002</v>
      </c>
      <c r="M365" s="57">
        <f>IF(VLOOKUP(E365,'HOURLY RATES'!C$6:D$105,2,0)=0,$E$3,VLOOKUP(E365,'HOURLY RATES'!C$6:D$105,2,0))</f>
        <v>118.2114</v>
      </c>
      <c r="N365" s="161">
        <f t="shared" si="196"/>
        <v>3688.5077580960001</v>
      </c>
      <c r="O365" s="108">
        <v>30.42</v>
      </c>
      <c r="P365" s="108">
        <f t="shared" si="197"/>
        <v>1571.4972000000002</v>
      </c>
      <c r="Q365" s="162">
        <f t="shared" si="198"/>
        <v>5260.0049580960003</v>
      </c>
      <c r="R365" s="123"/>
      <c r="S365" s="138">
        <f t="shared" si="199"/>
        <v>131.245645419</v>
      </c>
      <c r="T365" s="139">
        <f t="shared" si="200"/>
        <v>6780.15004234554</v>
      </c>
    </row>
    <row r="366" spans="1:20" s="7" customFormat="1" x14ac:dyDescent="0.25">
      <c r="A366" s="113">
        <f>IF(J366&lt;&gt;"",1+MAX($A$17:A365),"")</f>
        <v>266</v>
      </c>
      <c r="B366" s="104"/>
      <c r="C366" s="104"/>
      <c r="D366" s="102" t="s">
        <v>69</v>
      </c>
      <c r="E366" s="125" t="s">
        <v>140</v>
      </c>
      <c r="F366" s="218" t="s">
        <v>967</v>
      </c>
      <c r="G366" s="111">
        <v>38.799999999999997</v>
      </c>
      <c r="H366" s="51">
        <f>IF(VLOOKUP(J366,'HOURLY RATES'!B$116:C$124,2,0)=0,$J$3,VLOOKUP(J366,'HOURLY RATES'!B$116:C$124,2,0))</f>
        <v>0.05</v>
      </c>
      <c r="I366" s="52">
        <f t="shared" si="194"/>
        <v>40.74</v>
      </c>
      <c r="J366" s="101" t="s">
        <v>250</v>
      </c>
      <c r="K366" s="159">
        <v>0.53800000000000003</v>
      </c>
      <c r="L366" s="160">
        <f t="shared" si="195"/>
        <v>21.918120000000002</v>
      </c>
      <c r="M366" s="57">
        <f>IF(VLOOKUP(E366,'HOURLY RATES'!C$6:D$105,2,0)=0,$E$3,VLOOKUP(E366,'HOURLY RATES'!C$6:D$105,2,0))</f>
        <v>118.2114</v>
      </c>
      <c r="N366" s="161">
        <f t="shared" si="196"/>
        <v>2590.9716505680003</v>
      </c>
      <c r="O366" s="108">
        <v>22.07</v>
      </c>
      <c r="P366" s="108">
        <f t="shared" si="197"/>
        <v>899.13180000000011</v>
      </c>
      <c r="Q366" s="162">
        <f t="shared" si="198"/>
        <v>3490.1034505680004</v>
      </c>
      <c r="R366" s="123"/>
      <c r="S366" s="138">
        <f t="shared" si="199"/>
        <v>110.1868786165</v>
      </c>
      <c r="T366" s="139">
        <f t="shared" si="200"/>
        <v>4489.0134348362099</v>
      </c>
    </row>
    <row r="367" spans="1:20" s="7" customFormat="1" x14ac:dyDescent="0.25">
      <c r="A367" s="113">
        <f>IF(J367&lt;&gt;"",1+MAX($A$17:A366),"")</f>
        <v>267</v>
      </c>
      <c r="B367" s="104"/>
      <c r="C367" s="104"/>
      <c r="D367" s="102" t="s">
        <v>69</v>
      </c>
      <c r="E367" s="125" t="s">
        <v>140</v>
      </c>
      <c r="F367" s="218" t="s">
        <v>968</v>
      </c>
      <c r="G367" s="111">
        <v>21.62</v>
      </c>
      <c r="H367" s="51">
        <f>IF(VLOOKUP(J367,'HOURLY RATES'!B$116:C$124,2,0)=0,$J$3,VLOOKUP(J367,'HOURLY RATES'!B$116:C$124,2,0))</f>
        <v>0.05</v>
      </c>
      <c r="I367" s="52">
        <f t="shared" si="194"/>
        <v>22.701000000000001</v>
      </c>
      <c r="J367" s="101" t="s">
        <v>250</v>
      </c>
      <c r="K367" s="159">
        <v>0.47199999999999998</v>
      </c>
      <c r="L367" s="160">
        <f t="shared" si="195"/>
        <v>10.714872</v>
      </c>
      <c r="M367" s="57">
        <f>IF(VLOOKUP(E367,'HOURLY RATES'!C$6:D$105,2,0)=0,$E$3,VLOOKUP(E367,'HOURLY RATES'!C$6:D$105,2,0))</f>
        <v>118.2114</v>
      </c>
      <c r="N367" s="161">
        <f t="shared" si="196"/>
        <v>1266.6200199407999</v>
      </c>
      <c r="O367" s="108">
        <v>23.77</v>
      </c>
      <c r="P367" s="108">
        <f t="shared" si="197"/>
        <v>539.60276999999996</v>
      </c>
      <c r="Q367" s="162">
        <f t="shared" si="198"/>
        <v>1806.2227899407999</v>
      </c>
      <c r="R367" s="123"/>
      <c r="S367" s="138">
        <f t="shared" si="199"/>
        <v>102.56025539899998</v>
      </c>
      <c r="T367" s="139">
        <f t="shared" si="200"/>
        <v>2328.2203578126987</v>
      </c>
    </row>
    <row r="368" spans="1:20" s="7" customFormat="1" x14ac:dyDescent="0.25">
      <c r="A368" s="113">
        <f>IF(J368&lt;&gt;"",1+MAX($A$17:A367),"")</f>
        <v>268</v>
      </c>
      <c r="B368" s="104"/>
      <c r="C368" s="104"/>
      <c r="D368" s="102" t="s">
        <v>69</v>
      </c>
      <c r="E368" s="125" t="s">
        <v>140</v>
      </c>
      <c r="F368" s="218" t="s">
        <v>969</v>
      </c>
      <c r="G368" s="111">
        <v>14.53</v>
      </c>
      <c r="H368" s="51">
        <f>IF(VLOOKUP(J368,'HOURLY RATES'!B$116:C$124,2,0)=0,$J$3,VLOOKUP(J368,'HOURLY RATES'!B$116:C$124,2,0))</f>
        <v>0.05</v>
      </c>
      <c r="I368" s="52">
        <f t="shared" si="194"/>
        <v>15.256500000000001</v>
      </c>
      <c r="J368" s="101" t="s">
        <v>250</v>
      </c>
      <c r="K368" s="159">
        <v>0.30499999999999999</v>
      </c>
      <c r="L368" s="160">
        <f t="shared" si="195"/>
        <v>4.6532325000000005</v>
      </c>
      <c r="M368" s="57">
        <f>IF(VLOOKUP(E368,'HOURLY RATES'!C$6:D$105,2,0)=0,$E$3,VLOOKUP(E368,'HOURLY RATES'!C$6:D$105,2,0))</f>
        <v>118.2114</v>
      </c>
      <c r="N368" s="161">
        <f t="shared" si="196"/>
        <v>550.0651283505</v>
      </c>
      <c r="O368" s="108">
        <v>15.35</v>
      </c>
      <c r="P368" s="108">
        <f t="shared" si="197"/>
        <v>234.187275</v>
      </c>
      <c r="Q368" s="162">
        <f t="shared" si="198"/>
        <v>784.2524033505</v>
      </c>
      <c r="R368" s="123"/>
      <c r="S368" s="138">
        <f t="shared" si="199"/>
        <v>66.259879288749985</v>
      </c>
      <c r="T368" s="139">
        <f t="shared" si="200"/>
        <v>1010.8938483688142</v>
      </c>
    </row>
    <row r="369" spans="1:20" s="7" customFormat="1" x14ac:dyDescent="0.25">
      <c r="A369" s="113">
        <f>IF(J369&lt;&gt;"",1+MAX($A$17:A368),"")</f>
        <v>269</v>
      </c>
      <c r="B369" s="104"/>
      <c r="C369" s="104"/>
      <c r="D369" s="102" t="s">
        <v>69</v>
      </c>
      <c r="E369" s="125" t="s">
        <v>140</v>
      </c>
      <c r="F369" s="218" t="s">
        <v>970</v>
      </c>
      <c r="G369" s="111">
        <v>75.31</v>
      </c>
      <c r="H369" s="51">
        <f>IF(VLOOKUP(J369,'HOURLY RATES'!B$116:C$124,2,0)=0,$J$3,VLOOKUP(J369,'HOURLY RATES'!B$116:C$124,2,0))</f>
        <v>0.05</v>
      </c>
      <c r="I369" s="52">
        <f t="shared" si="194"/>
        <v>79.075500000000005</v>
      </c>
      <c r="J369" s="101" t="s">
        <v>250</v>
      </c>
      <c r="K369" s="159">
        <v>0.36899999999999999</v>
      </c>
      <c r="L369" s="160">
        <f t="shared" si="195"/>
        <v>29.178859500000002</v>
      </c>
      <c r="M369" s="57">
        <f>IF(VLOOKUP(E369,'HOURLY RATES'!C$6:D$105,2,0)=0,$E$3,VLOOKUP(E369,'HOURLY RATES'!C$6:D$105,2,0))</f>
        <v>118.2114</v>
      </c>
      <c r="N369" s="161">
        <f t="shared" si="196"/>
        <v>3449.2738318983002</v>
      </c>
      <c r="O369" s="108">
        <v>18.57</v>
      </c>
      <c r="P369" s="108">
        <f t="shared" si="197"/>
        <v>1468.432035</v>
      </c>
      <c r="Q369" s="162">
        <f t="shared" si="198"/>
        <v>4917.7058668983</v>
      </c>
      <c r="R369" s="123"/>
      <c r="S369" s="138">
        <f t="shared" si="199"/>
        <v>80.162277042749977</v>
      </c>
      <c r="T369" s="139">
        <f t="shared" si="200"/>
        <v>6338.8721382939766</v>
      </c>
    </row>
    <row r="370" spans="1:20" s="7" customFormat="1" x14ac:dyDescent="0.25">
      <c r="A370" s="113">
        <f>IF(J370&lt;&gt;"",1+MAX($A$17:A369),"")</f>
        <v>270</v>
      </c>
      <c r="B370" s="104"/>
      <c r="C370" s="104"/>
      <c r="D370" s="102" t="s">
        <v>69</v>
      </c>
      <c r="E370" s="125" t="s">
        <v>140</v>
      </c>
      <c r="F370" s="218" t="s">
        <v>971</v>
      </c>
      <c r="G370" s="111">
        <v>11.85</v>
      </c>
      <c r="H370" s="51">
        <f>IF(VLOOKUP(J370,'HOURLY RATES'!B$116:C$124,2,0)=0,$J$3,VLOOKUP(J370,'HOURLY RATES'!B$116:C$124,2,0))</f>
        <v>0.05</v>
      </c>
      <c r="I370" s="52">
        <f t="shared" si="194"/>
        <v>12.442500000000001</v>
      </c>
      <c r="J370" s="101" t="s">
        <v>250</v>
      </c>
      <c r="K370" s="159">
        <v>0.40799999999999997</v>
      </c>
      <c r="L370" s="160">
        <f t="shared" si="195"/>
        <v>5.0765399999999996</v>
      </c>
      <c r="M370" s="57">
        <f>IF(VLOOKUP(E370,'HOURLY RATES'!C$6:D$105,2,0)=0,$E$3,VLOOKUP(E370,'HOURLY RATES'!C$6:D$105,2,0))</f>
        <v>118.2114</v>
      </c>
      <c r="N370" s="161">
        <f t="shared" si="196"/>
        <v>600.10490055599996</v>
      </c>
      <c r="O370" s="108">
        <v>20.53</v>
      </c>
      <c r="P370" s="108">
        <f t="shared" si="197"/>
        <v>255.44452500000003</v>
      </c>
      <c r="Q370" s="162">
        <f t="shared" si="198"/>
        <v>855.54942555599996</v>
      </c>
      <c r="R370" s="123"/>
      <c r="S370" s="138">
        <f t="shared" si="199"/>
        <v>88.631127010999975</v>
      </c>
      <c r="T370" s="139">
        <f t="shared" si="200"/>
        <v>1102.7927978343673</v>
      </c>
    </row>
    <row r="371" spans="1:20" s="7" customFormat="1" x14ac:dyDescent="0.25">
      <c r="A371" s="113">
        <f>IF(J371&lt;&gt;"",1+MAX($A$17:A370),"")</f>
        <v>271</v>
      </c>
      <c r="B371" s="104"/>
      <c r="C371" s="104"/>
      <c r="D371" s="102" t="s">
        <v>69</v>
      </c>
      <c r="E371" s="125" t="s">
        <v>140</v>
      </c>
      <c r="F371" s="218" t="s">
        <v>972</v>
      </c>
      <c r="G371" s="111">
        <v>31.68</v>
      </c>
      <c r="H371" s="51">
        <f>IF(VLOOKUP(J371,'HOURLY RATES'!B$116:C$124,2,0)=0,$J$3,VLOOKUP(J371,'HOURLY RATES'!B$116:C$124,2,0))</f>
        <v>0.05</v>
      </c>
      <c r="I371" s="52">
        <f t="shared" si="194"/>
        <v>33.264000000000003</v>
      </c>
      <c r="J371" s="101" t="s">
        <v>250</v>
      </c>
      <c r="K371" s="159">
        <v>0.47099999999999997</v>
      </c>
      <c r="L371" s="160">
        <f t="shared" ref="L371:L397" si="201">K371*I371</f>
        <v>15.667344</v>
      </c>
      <c r="M371" s="57">
        <f>IF(VLOOKUP(E371,'HOURLY RATES'!C$6:D$105,2,0)=0,$E$3,VLOOKUP(E371,'HOURLY RATES'!C$6:D$105,2,0))</f>
        <v>118.2114</v>
      </c>
      <c r="N371" s="161">
        <f t="shared" ref="N371:N397" si="202">M371*L371</f>
        <v>1852.0586685215999</v>
      </c>
      <c r="O371" s="108">
        <v>23.71</v>
      </c>
      <c r="P371" s="108">
        <f t="shared" ref="P371:P397" si="203">O371*I371</f>
        <v>788.6894400000001</v>
      </c>
      <c r="Q371" s="162">
        <f t="shared" ref="Q371:Q397" si="204">P371+N371</f>
        <v>2640.7481085216</v>
      </c>
      <c r="R371" s="123"/>
      <c r="S371" s="138">
        <f t="shared" si="199"/>
        <v>102.33008278324998</v>
      </c>
      <c r="T371" s="139">
        <f t="shared" si="200"/>
        <v>3403.9078737020277</v>
      </c>
    </row>
    <row r="372" spans="1:20" s="7" customFormat="1" x14ac:dyDescent="0.25">
      <c r="A372" s="113">
        <f>IF(J372&lt;&gt;"",1+MAX($A$17:A371),"")</f>
        <v>272</v>
      </c>
      <c r="B372" s="104"/>
      <c r="C372" s="104"/>
      <c r="D372" s="102" t="s">
        <v>69</v>
      </c>
      <c r="E372" s="125" t="s">
        <v>140</v>
      </c>
      <c r="F372" s="218" t="s">
        <v>973</v>
      </c>
      <c r="G372" s="111">
        <v>295.36</v>
      </c>
      <c r="H372" s="51">
        <f>IF(VLOOKUP(J372,'HOURLY RATES'!B$116:C$124,2,0)=0,$J$3,VLOOKUP(J372,'HOURLY RATES'!B$116:C$124,2,0))</f>
        <v>0.05</v>
      </c>
      <c r="I372" s="52">
        <f t="shared" si="194"/>
        <v>310.12800000000004</v>
      </c>
      <c r="J372" s="101" t="s">
        <v>250</v>
      </c>
      <c r="K372" s="159">
        <v>0.502</v>
      </c>
      <c r="L372" s="160">
        <f t="shared" si="201"/>
        <v>155.68425600000003</v>
      </c>
      <c r="M372" s="57">
        <f>IF(VLOOKUP(E372,'HOURLY RATES'!C$6:D$105,2,0)=0,$E$3,VLOOKUP(E372,'HOURLY RATES'!C$6:D$105,2,0))</f>
        <v>118.2114</v>
      </c>
      <c r="N372" s="161">
        <f t="shared" si="202"/>
        <v>18403.653859718404</v>
      </c>
      <c r="O372" s="108">
        <v>25.27</v>
      </c>
      <c r="P372" s="108">
        <f t="shared" si="203"/>
        <v>7836.9345600000006</v>
      </c>
      <c r="Q372" s="162">
        <f t="shared" si="204"/>
        <v>26240.588419718406</v>
      </c>
      <c r="R372" s="123"/>
      <c r="S372" s="138">
        <f t="shared" si="199"/>
        <v>109.0644743615</v>
      </c>
      <c r="T372" s="139">
        <f t="shared" si="200"/>
        <v>33823.94730478328</v>
      </c>
    </row>
    <row r="373" spans="1:20" s="7" customFormat="1" x14ac:dyDescent="0.25">
      <c r="A373" s="113">
        <f>IF(J373&lt;&gt;"",1+MAX($A$17:A372),"")</f>
        <v>273</v>
      </c>
      <c r="B373" s="104"/>
      <c r="C373" s="104"/>
      <c r="D373" s="102" t="s">
        <v>69</v>
      </c>
      <c r="E373" s="125" t="s">
        <v>140</v>
      </c>
      <c r="F373" s="218" t="s">
        <v>974</v>
      </c>
      <c r="G373" s="111">
        <v>278.45999999999998</v>
      </c>
      <c r="H373" s="51">
        <f>IF(VLOOKUP(J373,'HOURLY RATES'!B$116:C$124,2,0)=0,$J$3,VLOOKUP(J373,'HOURLY RATES'!B$116:C$124,2,0))</f>
        <v>0.05</v>
      </c>
      <c r="I373" s="52">
        <f t="shared" si="194"/>
        <v>292.38299999999998</v>
      </c>
      <c r="J373" s="101" t="s">
        <v>250</v>
      </c>
      <c r="K373" s="159">
        <v>0.56899999999999995</v>
      </c>
      <c r="L373" s="160">
        <f t="shared" si="201"/>
        <v>166.36592699999997</v>
      </c>
      <c r="M373" s="57">
        <f>IF(VLOOKUP(E373,'HOURLY RATES'!C$6:D$105,2,0)=0,$E$3,VLOOKUP(E373,'HOURLY RATES'!C$6:D$105,2,0))</f>
        <v>118.2114</v>
      </c>
      <c r="N373" s="161">
        <f t="shared" si="202"/>
        <v>19666.349142967796</v>
      </c>
      <c r="O373" s="108">
        <v>28.64</v>
      </c>
      <c r="P373" s="108">
        <f t="shared" si="203"/>
        <v>8373.8491199999989</v>
      </c>
      <c r="Q373" s="162">
        <f t="shared" si="204"/>
        <v>28040.198262967795</v>
      </c>
      <c r="R373" s="123"/>
      <c r="S373" s="138">
        <f t="shared" si="199"/>
        <v>123.61729401174998</v>
      </c>
      <c r="T373" s="139">
        <f t="shared" si="200"/>
        <v>36143.595275037493</v>
      </c>
    </row>
    <row r="374" spans="1:20" s="7" customFormat="1" x14ac:dyDescent="0.25">
      <c r="A374" s="113">
        <f>IF(J374&lt;&gt;"",1+MAX($A$17:A373),"")</f>
        <v>274</v>
      </c>
      <c r="B374" s="104"/>
      <c r="C374" s="104"/>
      <c r="D374" s="102" t="s">
        <v>69</v>
      </c>
      <c r="E374" s="125" t="s">
        <v>140</v>
      </c>
      <c r="F374" s="218" t="s">
        <v>975</v>
      </c>
      <c r="G374" s="111">
        <v>14.53</v>
      </c>
      <c r="H374" s="51">
        <f>IF(VLOOKUP(J374,'HOURLY RATES'!B$116:C$124,2,0)=0,$J$3,VLOOKUP(J374,'HOURLY RATES'!B$116:C$124,2,0))</f>
        <v>0.05</v>
      </c>
      <c r="I374" s="52">
        <f t="shared" si="194"/>
        <v>15.256500000000001</v>
      </c>
      <c r="J374" s="101" t="s">
        <v>250</v>
      </c>
      <c r="K374" s="159">
        <v>0.60899999999999999</v>
      </c>
      <c r="L374" s="160">
        <f t="shared" si="201"/>
        <v>9.2912084999999998</v>
      </c>
      <c r="M374" s="57">
        <f>IF(VLOOKUP(E374,'HOURLY RATES'!C$6:D$105,2,0)=0,$E$3,VLOOKUP(E374,'HOURLY RATES'!C$6:D$105,2,0))</f>
        <v>118.2114</v>
      </c>
      <c r="N374" s="161">
        <f t="shared" si="202"/>
        <v>1098.3267644769001</v>
      </c>
      <c r="O374" s="108">
        <v>30.69</v>
      </c>
      <c r="P374" s="108">
        <f t="shared" si="203"/>
        <v>468.22198500000002</v>
      </c>
      <c r="Q374" s="162">
        <f t="shared" si="204"/>
        <v>1566.5487494769</v>
      </c>
      <c r="R374" s="123"/>
      <c r="S374" s="138">
        <f t="shared" si="199"/>
        <v>132.35641254674999</v>
      </c>
      <c r="T374" s="139">
        <f t="shared" si="200"/>
        <v>2019.2956080194913</v>
      </c>
    </row>
    <row r="375" spans="1:20" s="7" customFormat="1" x14ac:dyDescent="0.25">
      <c r="A375" s="113">
        <f>IF(J375&lt;&gt;"",1+MAX($A$17:A374),"")</f>
        <v>275</v>
      </c>
      <c r="B375" s="104"/>
      <c r="C375" s="104"/>
      <c r="D375" s="102" t="s">
        <v>69</v>
      </c>
      <c r="E375" s="125" t="s">
        <v>140</v>
      </c>
      <c r="F375" s="218" t="s">
        <v>976</v>
      </c>
      <c r="G375" s="111">
        <v>7.18</v>
      </c>
      <c r="H375" s="51">
        <f>IF(VLOOKUP(J375,'HOURLY RATES'!B$116:C$124,2,0)=0,$J$3,VLOOKUP(J375,'HOURLY RATES'!B$116:C$124,2,0))</f>
        <v>0.05</v>
      </c>
      <c r="I375" s="52">
        <f t="shared" si="194"/>
        <v>7.5389999999999997</v>
      </c>
      <c r="J375" s="101" t="s">
        <v>250</v>
      </c>
      <c r="K375" s="159">
        <v>0.65300000000000002</v>
      </c>
      <c r="L375" s="160">
        <f t="shared" si="201"/>
        <v>4.9229669999999999</v>
      </c>
      <c r="M375" s="57">
        <f>IF(VLOOKUP(E375,'HOURLY RATES'!C$6:D$105,2,0)=0,$E$3,VLOOKUP(E375,'HOURLY RATES'!C$6:D$105,2,0))</f>
        <v>118.2114</v>
      </c>
      <c r="N375" s="161">
        <f t="shared" si="202"/>
        <v>581.95082122379995</v>
      </c>
      <c r="O375" s="108">
        <v>32.869999999999997</v>
      </c>
      <c r="P375" s="108">
        <f t="shared" si="203"/>
        <v>247.80692999999997</v>
      </c>
      <c r="Q375" s="162">
        <f t="shared" si="204"/>
        <v>829.75775122379991</v>
      </c>
      <c r="R375" s="123"/>
      <c r="S375" s="138">
        <f t="shared" si="199"/>
        <v>141.86920305774998</v>
      </c>
      <c r="T375" s="139">
        <f t="shared" si="200"/>
        <v>1069.5519218523771</v>
      </c>
    </row>
    <row r="376" spans="1:20" s="7" customFormat="1" x14ac:dyDescent="0.25">
      <c r="A376" s="113">
        <f>IF(J376&lt;&gt;"",1+MAX($A$17:A375),"")</f>
        <v>276</v>
      </c>
      <c r="B376" s="104"/>
      <c r="C376" s="104"/>
      <c r="D376" s="102" t="s">
        <v>69</v>
      </c>
      <c r="E376" s="125" t="s">
        <v>140</v>
      </c>
      <c r="F376" s="218" t="s">
        <v>977</v>
      </c>
      <c r="G376" s="111">
        <v>9.34</v>
      </c>
      <c r="H376" s="51">
        <f>IF(VLOOKUP(J376,'HOURLY RATES'!B$116:C$124,2,0)=0,$J$3,VLOOKUP(J376,'HOURLY RATES'!B$116:C$124,2,0))</f>
        <v>0.05</v>
      </c>
      <c r="I376" s="52">
        <f t="shared" si="194"/>
        <v>9.8070000000000004</v>
      </c>
      <c r="J376" s="101" t="s">
        <v>250</v>
      </c>
      <c r="K376" s="159">
        <v>0.88800000000000001</v>
      </c>
      <c r="L376" s="160">
        <f t="shared" si="201"/>
        <v>8.708616000000001</v>
      </c>
      <c r="M376" s="57">
        <f>IF(VLOOKUP(E376,'HOURLY RATES'!C$6:D$105,2,0)=0,$E$3,VLOOKUP(E376,'HOURLY RATES'!C$6:D$105,2,0))</f>
        <v>118.2114</v>
      </c>
      <c r="N376" s="161">
        <f t="shared" si="202"/>
        <v>1029.4576894224001</v>
      </c>
      <c r="O376" s="108">
        <v>44.71</v>
      </c>
      <c r="P376" s="108">
        <f t="shared" si="203"/>
        <v>438.47097000000002</v>
      </c>
      <c r="Q376" s="162">
        <f t="shared" si="204"/>
        <v>1467.9286594224002</v>
      </c>
      <c r="R376" s="123"/>
      <c r="S376" s="138">
        <f t="shared" si="199"/>
        <v>192.93920611699997</v>
      </c>
      <c r="T376" s="139">
        <f t="shared" si="200"/>
        <v>1892.1547943894188</v>
      </c>
    </row>
    <row r="377" spans="1:20" s="7" customFormat="1" x14ac:dyDescent="0.25">
      <c r="A377" s="113">
        <f>IF(J377&lt;&gt;"",1+MAX($A$17:A376),"")</f>
        <v>277</v>
      </c>
      <c r="B377" s="104"/>
      <c r="C377" s="104"/>
      <c r="D377" s="102" t="s">
        <v>69</v>
      </c>
      <c r="E377" s="125" t="s">
        <v>140</v>
      </c>
      <c r="F377" s="218" t="s">
        <v>978</v>
      </c>
      <c r="G377" s="111">
        <v>22.1</v>
      </c>
      <c r="H377" s="51">
        <f>IF(VLOOKUP(J377,'HOURLY RATES'!B$116:C$124,2,0)=0,$J$3,VLOOKUP(J377,'HOURLY RATES'!B$116:C$124,2,0))</f>
        <v>0.05</v>
      </c>
      <c r="I377" s="52">
        <f t="shared" si="194"/>
        <v>23.205000000000002</v>
      </c>
      <c r="J377" s="101" t="s">
        <v>250</v>
      </c>
      <c r="K377" s="159">
        <v>0.74199999999999999</v>
      </c>
      <c r="L377" s="160">
        <f t="shared" si="201"/>
        <v>17.218110000000003</v>
      </c>
      <c r="M377" s="57">
        <f>IF(VLOOKUP(E377,'HOURLY RATES'!C$6:D$105,2,0)=0,$E$3,VLOOKUP(E377,'HOURLY RATES'!C$6:D$105,2,0))</f>
        <v>118.2114</v>
      </c>
      <c r="N377" s="161">
        <f t="shared" si="202"/>
        <v>2035.3768884540002</v>
      </c>
      <c r="O377" s="108">
        <v>37.36</v>
      </c>
      <c r="P377" s="108">
        <f t="shared" si="203"/>
        <v>866.93880000000001</v>
      </c>
      <c r="Q377" s="162">
        <f t="shared" si="204"/>
        <v>2902.3156884540003</v>
      </c>
      <c r="R377" s="123"/>
      <c r="S377" s="138">
        <f t="shared" si="199"/>
        <v>161.21851391449999</v>
      </c>
      <c r="T377" s="139">
        <f t="shared" si="200"/>
        <v>3741.0756153859725</v>
      </c>
    </row>
    <row r="378" spans="1:20" s="7" customFormat="1" x14ac:dyDescent="0.25">
      <c r="A378" s="113">
        <f>IF(J378&lt;&gt;"",1+MAX($A$17:A377),"")</f>
        <v>278</v>
      </c>
      <c r="B378" s="104"/>
      <c r="C378" s="104"/>
      <c r="D378" s="102" t="s">
        <v>69</v>
      </c>
      <c r="E378" s="125" t="s">
        <v>140</v>
      </c>
      <c r="F378" s="218" t="s">
        <v>979</v>
      </c>
      <c r="G378" s="111">
        <v>5.2</v>
      </c>
      <c r="H378" s="51">
        <f>IF(VLOOKUP(J378,'HOURLY RATES'!B$116:C$124,2,0)=0,$J$3,VLOOKUP(J378,'HOURLY RATES'!B$116:C$124,2,0))</f>
        <v>0.05</v>
      </c>
      <c r="I378" s="52">
        <f t="shared" si="194"/>
        <v>5.4600000000000009</v>
      </c>
      <c r="J378" s="101" t="s">
        <v>250</v>
      </c>
      <c r="K378" s="159">
        <v>1.825</v>
      </c>
      <c r="L378" s="160">
        <f t="shared" si="201"/>
        <v>9.964500000000001</v>
      </c>
      <c r="M378" s="57">
        <f>IF(VLOOKUP(E378,'HOURLY RATES'!C$6:D$105,2,0)=0,$E$3,VLOOKUP(E378,'HOURLY RATES'!C$6:D$105,2,0))</f>
        <v>118.2114</v>
      </c>
      <c r="N378" s="161">
        <f t="shared" si="202"/>
        <v>1177.9174953000002</v>
      </c>
      <c r="O378" s="108">
        <v>91.88</v>
      </c>
      <c r="P378" s="108">
        <f t="shared" si="203"/>
        <v>501.66480000000007</v>
      </c>
      <c r="Q378" s="162">
        <f t="shared" si="204"/>
        <v>1679.5822953000002</v>
      </c>
      <c r="R378" s="123"/>
      <c r="S378" s="138">
        <f t="shared" si="199"/>
        <v>396.51533518974998</v>
      </c>
      <c r="T378" s="139">
        <f t="shared" si="200"/>
        <v>2164.9737301360351</v>
      </c>
    </row>
    <row r="379" spans="1:20" s="7" customFormat="1" x14ac:dyDescent="0.25">
      <c r="A379" s="113">
        <f>IF(J379&lt;&gt;"",1+MAX($A$17:A378),"")</f>
        <v>279</v>
      </c>
      <c r="B379" s="104"/>
      <c r="C379" s="104"/>
      <c r="D379" s="102" t="s">
        <v>69</v>
      </c>
      <c r="E379" s="125" t="s">
        <v>140</v>
      </c>
      <c r="F379" s="218" t="s">
        <v>982</v>
      </c>
      <c r="G379" s="111">
        <v>163.96</v>
      </c>
      <c r="H379" s="51">
        <f>IF(VLOOKUP(J379,'HOURLY RATES'!B$116:C$124,2,0)=0,$J$3,VLOOKUP(J379,'HOURLY RATES'!B$116:C$124,2,0))</f>
        <v>0.05</v>
      </c>
      <c r="I379" s="52">
        <f t="shared" si="194"/>
        <v>172.15800000000002</v>
      </c>
      <c r="J379" s="101" t="s">
        <v>250</v>
      </c>
      <c r="K379" s="159">
        <v>0.33500000000000002</v>
      </c>
      <c r="L379" s="160">
        <f t="shared" si="201"/>
        <v>57.672930000000008</v>
      </c>
      <c r="M379" s="57">
        <f>IF(VLOOKUP(E379,'HOURLY RATES'!C$6:D$105,2,0)=0,$E$3,VLOOKUP(E379,'HOURLY RATES'!C$6:D$105,2,0))</f>
        <v>118.2114</v>
      </c>
      <c r="N379" s="161">
        <f t="shared" si="202"/>
        <v>6817.5977974020007</v>
      </c>
      <c r="O379" s="108">
        <v>16.850000000000001</v>
      </c>
      <c r="P379" s="108">
        <f t="shared" si="203"/>
        <v>2900.8623000000007</v>
      </c>
      <c r="Q379" s="162">
        <f t="shared" si="204"/>
        <v>9718.4600974020013</v>
      </c>
      <c r="R379" s="123"/>
      <c r="S379" s="138">
        <f t="shared" si="199"/>
        <v>72.764098251250005</v>
      </c>
      <c r="T379" s="139">
        <f t="shared" si="200"/>
        <v>12526.9216267387</v>
      </c>
    </row>
    <row r="380" spans="1:20" s="7" customFormat="1" x14ac:dyDescent="0.25">
      <c r="A380" s="113">
        <f>IF(J380&lt;&gt;"",1+MAX($A$17:A379),"")</f>
        <v>280</v>
      </c>
      <c r="B380" s="104"/>
      <c r="C380" s="104"/>
      <c r="D380" s="102" t="s">
        <v>69</v>
      </c>
      <c r="E380" s="125" t="s">
        <v>140</v>
      </c>
      <c r="F380" s="218" t="s">
        <v>983</v>
      </c>
      <c r="G380" s="111">
        <v>145.69999999999999</v>
      </c>
      <c r="H380" s="51">
        <f>IF(VLOOKUP(J380,'HOURLY RATES'!B$116:C$124,2,0)=0,$J$3,VLOOKUP(J380,'HOURLY RATES'!B$116:C$124,2,0))</f>
        <v>0.05</v>
      </c>
      <c r="I380" s="52">
        <f t="shared" si="194"/>
        <v>152.98499999999999</v>
      </c>
      <c r="J380" s="101" t="s">
        <v>250</v>
      </c>
      <c r="K380" s="159">
        <v>0.36799999999999999</v>
      </c>
      <c r="L380" s="160">
        <f t="shared" si="201"/>
        <v>56.298479999999991</v>
      </c>
      <c r="M380" s="57">
        <f>IF(VLOOKUP(E380,'HOURLY RATES'!C$6:D$105,2,0)=0,$E$3,VLOOKUP(E380,'HOURLY RATES'!C$6:D$105,2,0))</f>
        <v>118.2114</v>
      </c>
      <c r="N380" s="161">
        <f t="shared" si="202"/>
        <v>6655.122138671999</v>
      </c>
      <c r="O380" s="108">
        <v>18.54</v>
      </c>
      <c r="P380" s="108">
        <f t="shared" si="203"/>
        <v>2836.3418999999994</v>
      </c>
      <c r="Q380" s="162">
        <f t="shared" si="204"/>
        <v>9491.4640386719984</v>
      </c>
      <c r="R380" s="123"/>
      <c r="S380" s="138">
        <f t="shared" si="199"/>
        <v>79.972200377999982</v>
      </c>
      <c r="T380" s="139">
        <f t="shared" si="200"/>
        <v>12234.547074828326</v>
      </c>
    </row>
    <row r="381" spans="1:20" s="7" customFormat="1" x14ac:dyDescent="0.25">
      <c r="A381" s="113">
        <f>IF(J381&lt;&gt;"",1+MAX($A$17:A380),"")</f>
        <v>281</v>
      </c>
      <c r="B381" s="104"/>
      <c r="C381" s="104"/>
      <c r="D381" s="102" t="s">
        <v>69</v>
      </c>
      <c r="E381" s="125" t="s">
        <v>140</v>
      </c>
      <c r="F381" s="218" t="s">
        <v>984</v>
      </c>
      <c r="G381" s="111">
        <v>251.99</v>
      </c>
      <c r="H381" s="51">
        <f>IF(VLOOKUP(J381,'HOURLY RATES'!B$116:C$124,2,0)=0,$J$3,VLOOKUP(J381,'HOURLY RATES'!B$116:C$124,2,0))</f>
        <v>0.05</v>
      </c>
      <c r="I381" s="52">
        <f t="shared" si="194"/>
        <v>264.58950000000004</v>
      </c>
      <c r="J381" s="101" t="s">
        <v>250</v>
      </c>
      <c r="K381" s="159">
        <v>0.36799999999999999</v>
      </c>
      <c r="L381" s="160">
        <f t="shared" si="201"/>
        <v>97.368936000000019</v>
      </c>
      <c r="M381" s="57">
        <f>IF(VLOOKUP(E381,'HOURLY RATES'!C$6:D$105,2,0)=0,$E$3,VLOOKUP(E381,'HOURLY RATES'!C$6:D$105,2,0))</f>
        <v>118.2114</v>
      </c>
      <c r="N381" s="161">
        <f t="shared" si="202"/>
        <v>11510.118241070402</v>
      </c>
      <c r="O381" s="108">
        <v>18.53</v>
      </c>
      <c r="P381" s="108">
        <f t="shared" si="203"/>
        <v>4902.8434350000007</v>
      </c>
      <c r="Q381" s="162">
        <f t="shared" si="204"/>
        <v>16412.961676070401</v>
      </c>
      <c r="R381" s="123"/>
      <c r="S381" s="138">
        <f t="shared" si="199"/>
        <v>79.958835061000002</v>
      </c>
      <c r="T381" s="139">
        <f t="shared" si="200"/>
        <v>21156.268189372462</v>
      </c>
    </row>
    <row r="382" spans="1:20" s="7" customFormat="1" x14ac:dyDescent="0.25">
      <c r="A382" s="113">
        <f>IF(J382&lt;&gt;"",1+MAX($A$17:A381),"")</f>
        <v>282</v>
      </c>
      <c r="B382" s="104"/>
      <c r="C382" s="104"/>
      <c r="D382" s="102" t="s">
        <v>69</v>
      </c>
      <c r="E382" s="125" t="s">
        <v>140</v>
      </c>
      <c r="F382" s="218" t="s">
        <v>985</v>
      </c>
      <c r="G382" s="111">
        <v>357.83</v>
      </c>
      <c r="H382" s="51">
        <f>IF(VLOOKUP(J382,'HOURLY RATES'!B$116:C$124,2,0)=0,$J$3,VLOOKUP(J382,'HOURLY RATES'!B$116:C$124,2,0))</f>
        <v>0.05</v>
      </c>
      <c r="I382" s="52">
        <f t="shared" si="194"/>
        <v>375.72149999999999</v>
      </c>
      <c r="J382" s="101" t="s">
        <v>250</v>
      </c>
      <c r="K382" s="159">
        <v>0.40100000000000002</v>
      </c>
      <c r="L382" s="160">
        <f t="shared" si="201"/>
        <v>150.6643215</v>
      </c>
      <c r="M382" s="57">
        <f>IF(VLOOKUP(E382,'HOURLY RATES'!C$6:D$105,2,0)=0,$E$3,VLOOKUP(E382,'HOURLY RATES'!C$6:D$105,2,0))</f>
        <v>118.2114</v>
      </c>
      <c r="N382" s="161">
        <f t="shared" si="202"/>
        <v>17810.240374565099</v>
      </c>
      <c r="O382" s="108">
        <v>20.21</v>
      </c>
      <c r="P382" s="108">
        <f t="shared" si="203"/>
        <v>7593.3315149999999</v>
      </c>
      <c r="Q382" s="162">
        <f t="shared" si="204"/>
        <v>25403.571889565101</v>
      </c>
      <c r="R382" s="123"/>
      <c r="S382" s="138">
        <f t="shared" si="199"/>
        <v>87.15357187075</v>
      </c>
      <c r="T382" s="139">
        <f t="shared" si="200"/>
        <v>32745.470753635997</v>
      </c>
    </row>
    <row r="383" spans="1:20" s="7" customFormat="1" x14ac:dyDescent="0.25">
      <c r="A383" s="113">
        <f>IF(J383&lt;&gt;"",1+MAX($A$17:A382),"")</f>
        <v>283</v>
      </c>
      <c r="B383" s="104"/>
      <c r="C383" s="104"/>
      <c r="D383" s="102" t="s">
        <v>69</v>
      </c>
      <c r="E383" s="125" t="s">
        <v>140</v>
      </c>
      <c r="F383" s="218" t="s">
        <v>986</v>
      </c>
      <c r="G383" s="111">
        <v>138.19999999999999</v>
      </c>
      <c r="H383" s="51">
        <f>IF(VLOOKUP(J383,'HOURLY RATES'!B$116:C$124,2,0)=0,$J$3,VLOOKUP(J383,'HOURLY RATES'!B$116:C$124,2,0))</f>
        <v>0.05</v>
      </c>
      <c r="I383" s="52">
        <f t="shared" si="194"/>
        <v>145.10999999999999</v>
      </c>
      <c r="J383" s="101" t="s">
        <v>250</v>
      </c>
      <c r="K383" s="159">
        <v>0.40200000000000002</v>
      </c>
      <c r="L383" s="160">
        <f t="shared" si="201"/>
        <v>58.334219999999995</v>
      </c>
      <c r="M383" s="57">
        <f>IF(VLOOKUP(E383,'HOURLY RATES'!C$6:D$105,2,0)=0,$E$3,VLOOKUP(E383,'HOURLY RATES'!C$6:D$105,2,0))</f>
        <v>118.2114</v>
      </c>
      <c r="N383" s="161">
        <f t="shared" si="202"/>
        <v>6895.7698141079991</v>
      </c>
      <c r="O383" s="108">
        <v>20.23</v>
      </c>
      <c r="P383" s="108">
        <f t="shared" si="203"/>
        <v>2935.5753</v>
      </c>
      <c r="Q383" s="162">
        <f t="shared" si="204"/>
        <v>9831.3451141079986</v>
      </c>
      <c r="R383" s="123"/>
      <c r="S383" s="138">
        <f t="shared" si="199"/>
        <v>87.330283218499986</v>
      </c>
      <c r="T383" s="139">
        <f t="shared" si="200"/>
        <v>12672.497397836532</v>
      </c>
    </row>
    <row r="384" spans="1:20" s="7" customFormat="1" x14ac:dyDescent="0.25">
      <c r="A384" s="113">
        <f>IF(J384&lt;&gt;"",1+MAX($A$17:A383),"")</f>
        <v>284</v>
      </c>
      <c r="B384" s="104"/>
      <c r="C384" s="104"/>
      <c r="D384" s="102" t="s">
        <v>69</v>
      </c>
      <c r="E384" s="125" t="s">
        <v>140</v>
      </c>
      <c r="F384" s="218" t="s">
        <v>987</v>
      </c>
      <c r="G384" s="111">
        <v>107.32</v>
      </c>
      <c r="H384" s="51">
        <f>IF(VLOOKUP(J384,'HOURLY RATES'!B$116:C$124,2,0)=0,$J$3,VLOOKUP(J384,'HOURLY RATES'!B$116:C$124,2,0))</f>
        <v>0.05</v>
      </c>
      <c r="I384" s="52">
        <f t="shared" si="194"/>
        <v>112.68599999999999</v>
      </c>
      <c r="J384" s="101" t="s">
        <v>250</v>
      </c>
      <c r="K384" s="159">
        <v>0.435</v>
      </c>
      <c r="L384" s="160">
        <f t="shared" si="201"/>
        <v>49.018409999999996</v>
      </c>
      <c r="M384" s="57">
        <f>IF(VLOOKUP(E384,'HOURLY RATES'!C$6:D$105,2,0)=0,$E$3,VLOOKUP(E384,'HOURLY RATES'!C$6:D$105,2,0))</f>
        <v>118.2114</v>
      </c>
      <c r="N384" s="161">
        <f t="shared" si="202"/>
        <v>5794.5348718739997</v>
      </c>
      <c r="O384" s="108">
        <v>21.91</v>
      </c>
      <c r="P384" s="108">
        <f t="shared" si="203"/>
        <v>2468.9502600000001</v>
      </c>
      <c r="Q384" s="162">
        <f t="shared" si="204"/>
        <v>8263.4851318740002</v>
      </c>
      <c r="R384" s="123"/>
      <c r="S384" s="138">
        <f t="shared" si="199"/>
        <v>94.525020028249997</v>
      </c>
      <c r="T384" s="139">
        <f t="shared" si="200"/>
        <v>10651.646406903379</v>
      </c>
    </row>
    <row r="385" spans="1:20" s="7" customFormat="1" x14ac:dyDescent="0.25">
      <c r="A385" s="113">
        <f>IF(J385&lt;&gt;"",1+MAX($A$17:A384),"")</f>
        <v>285</v>
      </c>
      <c r="B385" s="104"/>
      <c r="C385" s="104"/>
      <c r="D385" s="102" t="s">
        <v>69</v>
      </c>
      <c r="E385" s="125" t="s">
        <v>140</v>
      </c>
      <c r="F385" s="218" t="s">
        <v>1214</v>
      </c>
      <c r="G385" s="111">
        <v>357.36</v>
      </c>
      <c r="H385" s="51">
        <f>IF(VLOOKUP(J385,'HOURLY RATES'!B$116:C$124,2,0)=0,$J$3,VLOOKUP(J385,'HOURLY RATES'!B$116:C$124,2,0))</f>
        <v>0.05</v>
      </c>
      <c r="I385" s="52">
        <f t="shared" si="194"/>
        <v>375.22800000000001</v>
      </c>
      <c r="J385" s="101" t="s">
        <v>250</v>
      </c>
      <c r="K385" s="159">
        <v>0.46800000000000003</v>
      </c>
      <c r="L385" s="160">
        <f t="shared" si="201"/>
        <v>175.60670400000001</v>
      </c>
      <c r="M385" s="57">
        <f>IF(VLOOKUP(E385,'HOURLY RATES'!C$6:D$105,2,0)=0,$E$3,VLOOKUP(E385,'HOURLY RATES'!C$6:D$105,2,0))</f>
        <v>118.2114</v>
      </c>
      <c r="N385" s="161">
        <f t="shared" si="202"/>
        <v>20758.714329225601</v>
      </c>
      <c r="O385" s="108">
        <v>23.58</v>
      </c>
      <c r="P385" s="108">
        <f t="shared" si="203"/>
        <v>8847.8762399999996</v>
      </c>
      <c r="Q385" s="162">
        <f t="shared" si="204"/>
        <v>29606.590569225598</v>
      </c>
      <c r="R385" s="123"/>
      <c r="S385" s="138">
        <f t="shared" si="199"/>
        <v>101.70639152099997</v>
      </c>
      <c r="T385" s="139">
        <f t="shared" si="200"/>
        <v>38163.085877641781</v>
      </c>
    </row>
    <row r="386" spans="1:20" s="7" customFormat="1" x14ac:dyDescent="0.25">
      <c r="A386" s="113">
        <f>IF(J386&lt;&gt;"",1+MAX($A$17:A385),"")</f>
        <v>286</v>
      </c>
      <c r="B386" s="104"/>
      <c r="C386" s="104"/>
      <c r="D386" s="102" t="s">
        <v>69</v>
      </c>
      <c r="E386" s="125" t="s">
        <v>140</v>
      </c>
      <c r="F386" s="218" t="s">
        <v>1215</v>
      </c>
      <c r="G386" s="111">
        <v>48.22</v>
      </c>
      <c r="H386" s="51">
        <f>IF(VLOOKUP(J386,'HOURLY RATES'!B$116:C$124,2,0)=0,$J$3,VLOOKUP(J386,'HOURLY RATES'!B$116:C$124,2,0))</f>
        <v>0.05</v>
      </c>
      <c r="I386" s="52">
        <f t="shared" si="194"/>
        <v>50.631</v>
      </c>
      <c r="J386" s="101" t="s">
        <v>250</v>
      </c>
      <c r="K386" s="159">
        <v>0.503</v>
      </c>
      <c r="L386" s="160">
        <f t="shared" si="201"/>
        <v>25.467393000000001</v>
      </c>
      <c r="M386" s="57">
        <f>IF(VLOOKUP(E386,'HOURLY RATES'!C$6:D$105,2,0)=0,$E$3,VLOOKUP(E386,'HOURLY RATES'!C$6:D$105,2,0))</f>
        <v>118.2114</v>
      </c>
      <c r="N386" s="161">
        <f t="shared" si="202"/>
        <v>3010.5361808801999</v>
      </c>
      <c r="O386" s="108">
        <v>25.35</v>
      </c>
      <c r="P386" s="108">
        <f t="shared" si="203"/>
        <v>1283.49585</v>
      </c>
      <c r="Q386" s="162">
        <f t="shared" si="204"/>
        <v>4294.0320308802002</v>
      </c>
      <c r="R386" s="123"/>
      <c r="S386" s="138">
        <f t="shared" si="199"/>
        <v>109.32137761124999</v>
      </c>
      <c r="T386" s="139">
        <f t="shared" si="200"/>
        <v>5535.0506698351983</v>
      </c>
    </row>
    <row r="387" spans="1:20" s="7" customFormat="1" x14ac:dyDescent="0.25">
      <c r="A387" s="113">
        <f>IF(J387&lt;&gt;"",1+MAX($A$17:A386),"")</f>
        <v>287</v>
      </c>
      <c r="B387" s="104"/>
      <c r="C387" s="104"/>
      <c r="D387" s="102" t="s">
        <v>69</v>
      </c>
      <c r="E387" s="125" t="s">
        <v>140</v>
      </c>
      <c r="F387" s="218" t="s">
        <v>1216</v>
      </c>
      <c r="G387" s="111">
        <v>15.91</v>
      </c>
      <c r="H387" s="51">
        <f>IF(VLOOKUP(J387,'HOURLY RATES'!B$116:C$124,2,0)=0,$J$3,VLOOKUP(J387,'HOURLY RATES'!B$116:C$124,2,0))</f>
        <v>0.05</v>
      </c>
      <c r="I387" s="52">
        <f t="shared" si="194"/>
        <v>16.705500000000001</v>
      </c>
      <c r="J387" s="101" t="s">
        <v>250</v>
      </c>
      <c r="K387" s="159">
        <v>0.54100000000000004</v>
      </c>
      <c r="L387" s="160">
        <f t="shared" si="201"/>
        <v>9.0376755000000006</v>
      </c>
      <c r="M387" s="57">
        <f>IF(VLOOKUP(E387,'HOURLY RATES'!C$6:D$105,2,0)=0,$E$3,VLOOKUP(E387,'HOURLY RATES'!C$6:D$105,2,0))</f>
        <v>118.2114</v>
      </c>
      <c r="N387" s="161">
        <f t="shared" si="202"/>
        <v>1068.3562736007</v>
      </c>
      <c r="O387" s="108">
        <v>27.26</v>
      </c>
      <c r="P387" s="108">
        <f t="shared" si="203"/>
        <v>455.39193000000006</v>
      </c>
      <c r="Q387" s="162">
        <f t="shared" si="204"/>
        <v>1523.7482036007</v>
      </c>
      <c r="R387" s="123"/>
      <c r="S387" s="138">
        <f t="shared" si="199"/>
        <v>117.57342028074999</v>
      </c>
      <c r="T387" s="139">
        <f t="shared" si="200"/>
        <v>1964.122772500069</v>
      </c>
    </row>
    <row r="388" spans="1:20" s="7" customFormat="1" x14ac:dyDescent="0.25">
      <c r="A388" s="113">
        <f>IF(J388&lt;&gt;"",1+MAX($A$17:A387),"")</f>
        <v>288</v>
      </c>
      <c r="B388" s="104"/>
      <c r="C388" s="104"/>
      <c r="D388" s="102" t="s">
        <v>69</v>
      </c>
      <c r="E388" s="125" t="s">
        <v>140</v>
      </c>
      <c r="F388" s="218" t="s">
        <v>1217</v>
      </c>
      <c r="G388" s="111">
        <v>323.41000000000003</v>
      </c>
      <c r="H388" s="51">
        <f>IF(VLOOKUP(J388,'HOURLY RATES'!B$116:C$124,2,0)=0,$J$3,VLOOKUP(J388,'HOURLY RATES'!B$116:C$124,2,0))</f>
        <v>0.05</v>
      </c>
      <c r="I388" s="52">
        <f t="shared" si="194"/>
        <v>339.58050000000003</v>
      </c>
      <c r="J388" s="101" t="s">
        <v>250</v>
      </c>
      <c r="K388" s="159">
        <v>0.502</v>
      </c>
      <c r="L388" s="160">
        <f t="shared" si="201"/>
        <v>170.46941100000001</v>
      </c>
      <c r="M388" s="57">
        <f>IF(VLOOKUP(E388,'HOURLY RATES'!C$6:D$105,2,0)=0,$E$3,VLOOKUP(E388,'HOURLY RATES'!C$6:D$105,2,0))</f>
        <v>118.2114</v>
      </c>
      <c r="N388" s="161">
        <f t="shared" si="202"/>
        <v>20151.427731485401</v>
      </c>
      <c r="O388" s="108">
        <v>25.27</v>
      </c>
      <c r="P388" s="108">
        <f t="shared" si="203"/>
        <v>8581.199235</v>
      </c>
      <c r="Q388" s="162">
        <f t="shared" si="204"/>
        <v>28732.626966485401</v>
      </c>
      <c r="R388" s="123"/>
      <c r="S388" s="138">
        <f t="shared" si="199"/>
        <v>109.06447436149998</v>
      </c>
      <c r="T388" s="139">
        <f t="shared" si="200"/>
        <v>37036.168735915344</v>
      </c>
    </row>
    <row r="389" spans="1:20" s="7" customFormat="1" x14ac:dyDescent="0.25">
      <c r="A389" s="113">
        <f>IF(J389&lt;&gt;"",1+MAX($A$17:A388),"")</f>
        <v>289</v>
      </c>
      <c r="B389" s="104"/>
      <c r="C389" s="104"/>
      <c r="D389" s="102" t="s">
        <v>69</v>
      </c>
      <c r="E389" s="125" t="s">
        <v>140</v>
      </c>
      <c r="F389" s="218" t="s">
        <v>1218</v>
      </c>
      <c r="G389" s="111">
        <v>145.76</v>
      </c>
      <c r="H389" s="51">
        <f>IF(VLOOKUP(J389,'HOURLY RATES'!B$116:C$124,2,0)=0,$J$3,VLOOKUP(J389,'HOURLY RATES'!B$116:C$124,2,0))</f>
        <v>0.05</v>
      </c>
      <c r="I389" s="52">
        <f t="shared" si="194"/>
        <v>153.048</v>
      </c>
      <c r="J389" s="101" t="s">
        <v>250</v>
      </c>
      <c r="K389" s="159">
        <v>0.53600000000000003</v>
      </c>
      <c r="L389" s="160">
        <f t="shared" si="201"/>
        <v>82.033728000000011</v>
      </c>
      <c r="M389" s="57">
        <f>IF(VLOOKUP(E389,'HOURLY RATES'!C$6:D$105,2,0)=0,$E$3,VLOOKUP(E389,'HOURLY RATES'!C$6:D$105,2,0))</f>
        <v>118.2114</v>
      </c>
      <c r="N389" s="161">
        <f t="shared" si="202"/>
        <v>9697.3218340992007</v>
      </c>
      <c r="O389" s="108">
        <v>26.97</v>
      </c>
      <c r="P389" s="108">
        <f t="shared" si="203"/>
        <v>4127.7045600000001</v>
      </c>
      <c r="Q389" s="162">
        <f t="shared" si="204"/>
        <v>13825.026394099201</v>
      </c>
      <c r="R389" s="123"/>
      <c r="S389" s="138">
        <f t="shared" si="199"/>
        <v>116.43592251899999</v>
      </c>
      <c r="T389" s="139">
        <f t="shared" si="200"/>
        <v>17820.28506968791</v>
      </c>
    </row>
    <row r="390" spans="1:20" s="7" customFormat="1" x14ac:dyDescent="0.25">
      <c r="A390" s="113">
        <f>IF(J390&lt;&gt;"",1+MAX($A$17:A389),"")</f>
        <v>290</v>
      </c>
      <c r="B390" s="104"/>
      <c r="C390" s="104"/>
      <c r="D390" s="102" t="s">
        <v>69</v>
      </c>
      <c r="E390" s="125" t="s">
        <v>140</v>
      </c>
      <c r="F390" s="218" t="s">
        <v>1219</v>
      </c>
      <c r="G390" s="111">
        <v>17.850000000000001</v>
      </c>
      <c r="H390" s="51">
        <f>IF(VLOOKUP(J390,'HOURLY RATES'!B$116:C$124,2,0)=0,$J$3,VLOOKUP(J390,'HOURLY RATES'!B$116:C$124,2,0))</f>
        <v>0.05</v>
      </c>
      <c r="I390" s="52">
        <f t="shared" si="194"/>
        <v>18.742500000000003</v>
      </c>
      <c r="J390" s="101" t="s">
        <v>250</v>
      </c>
      <c r="K390" s="159">
        <v>0.54100000000000004</v>
      </c>
      <c r="L390" s="160">
        <f t="shared" si="201"/>
        <v>10.139692500000002</v>
      </c>
      <c r="M390" s="57">
        <f>IF(VLOOKUP(E390,'HOURLY RATES'!C$6:D$105,2,0)=0,$E$3,VLOOKUP(E390,'HOURLY RATES'!C$6:D$105,2,0))</f>
        <v>118.2114</v>
      </c>
      <c r="N390" s="161">
        <f t="shared" si="202"/>
        <v>1198.6272459945003</v>
      </c>
      <c r="O390" s="108">
        <v>27.22</v>
      </c>
      <c r="P390" s="108">
        <f t="shared" si="203"/>
        <v>510.17085000000009</v>
      </c>
      <c r="Q390" s="162">
        <f t="shared" si="204"/>
        <v>1708.7980959945003</v>
      </c>
      <c r="R390" s="123"/>
      <c r="S390" s="138">
        <f t="shared" si="199"/>
        <v>117.51995901275001</v>
      </c>
      <c r="T390" s="139">
        <f t="shared" si="200"/>
        <v>2202.6178317964673</v>
      </c>
    </row>
    <row r="391" spans="1:20" s="7" customFormat="1" x14ac:dyDescent="0.25">
      <c r="A391" s="113">
        <f>IF(J391&lt;&gt;"",1+MAX($A$17:A390),"")</f>
        <v>291</v>
      </c>
      <c r="B391" s="104"/>
      <c r="C391" s="104"/>
      <c r="D391" s="102" t="s">
        <v>69</v>
      </c>
      <c r="E391" s="125" t="s">
        <v>140</v>
      </c>
      <c r="F391" s="218" t="s">
        <v>1220</v>
      </c>
      <c r="G391" s="111">
        <v>3.32</v>
      </c>
      <c r="H391" s="51">
        <f>IF(VLOOKUP(J391,'HOURLY RATES'!B$116:C$124,2,0)=0,$J$3,VLOOKUP(J391,'HOURLY RATES'!B$116:C$124,2,0))</f>
        <v>0.05</v>
      </c>
      <c r="I391" s="52">
        <f t="shared" si="194"/>
        <v>3.4859999999999998</v>
      </c>
      <c r="J391" s="101" t="s">
        <v>250</v>
      </c>
      <c r="K391" s="159">
        <v>0.60499999999999998</v>
      </c>
      <c r="L391" s="160">
        <f t="shared" si="201"/>
        <v>2.1090299999999997</v>
      </c>
      <c r="M391" s="57">
        <f>IF(VLOOKUP(E391,'HOURLY RATES'!C$6:D$105,2,0)=0,$E$3,VLOOKUP(E391,'HOURLY RATES'!C$6:D$105,2,0))</f>
        <v>118.2114</v>
      </c>
      <c r="N391" s="161">
        <f t="shared" si="202"/>
        <v>249.31138894199995</v>
      </c>
      <c r="O391" s="108">
        <v>30.46</v>
      </c>
      <c r="P391" s="108">
        <f t="shared" si="203"/>
        <v>106.18356</v>
      </c>
      <c r="Q391" s="162">
        <f t="shared" si="204"/>
        <v>355.49494894199995</v>
      </c>
      <c r="R391" s="123"/>
      <c r="S391" s="138">
        <f t="shared" si="199"/>
        <v>131.44908740074999</v>
      </c>
      <c r="T391" s="139">
        <f t="shared" si="200"/>
        <v>458.23151867901441</v>
      </c>
    </row>
    <row r="392" spans="1:20" s="7" customFormat="1" x14ac:dyDescent="0.25">
      <c r="A392" s="113">
        <f>IF(J392&lt;&gt;"",1+MAX($A$17:A391),"")</f>
        <v>292</v>
      </c>
      <c r="B392" s="104"/>
      <c r="C392" s="104"/>
      <c r="D392" s="102" t="s">
        <v>69</v>
      </c>
      <c r="E392" s="125" t="s">
        <v>140</v>
      </c>
      <c r="F392" s="218" t="s">
        <v>1221</v>
      </c>
      <c r="G392" s="111">
        <v>259.43</v>
      </c>
      <c r="H392" s="51">
        <f>IF(VLOOKUP(J392,'HOURLY RATES'!B$116:C$124,2,0)=0,$J$3,VLOOKUP(J392,'HOURLY RATES'!B$116:C$124,2,0))</f>
        <v>0.05</v>
      </c>
      <c r="I392" s="52">
        <f t="shared" si="194"/>
        <v>272.4015</v>
      </c>
      <c r="J392" s="101" t="s">
        <v>250</v>
      </c>
      <c r="K392" s="159">
        <v>0.60199999999999998</v>
      </c>
      <c r="L392" s="160">
        <f t="shared" si="201"/>
        <v>163.985703</v>
      </c>
      <c r="M392" s="57">
        <f>IF(VLOOKUP(E392,'HOURLY RATES'!C$6:D$105,2,0)=0,$E$3,VLOOKUP(E392,'HOURLY RATES'!C$6:D$105,2,0))</f>
        <v>118.2114</v>
      </c>
      <c r="N392" s="161">
        <f t="shared" si="202"/>
        <v>19384.979531614201</v>
      </c>
      <c r="O392" s="108">
        <v>30.33</v>
      </c>
      <c r="P392" s="108">
        <f t="shared" si="203"/>
        <v>8261.9374950000001</v>
      </c>
      <c r="Q392" s="162">
        <f t="shared" si="204"/>
        <v>27646.917026614203</v>
      </c>
      <c r="R392" s="123"/>
      <c r="S392" s="138">
        <f t="shared" si="199"/>
        <v>130.8253961385</v>
      </c>
      <c r="T392" s="139">
        <f t="shared" si="200"/>
        <v>35637.034146221609</v>
      </c>
    </row>
    <row r="393" spans="1:20" s="7" customFormat="1" x14ac:dyDescent="0.25">
      <c r="A393" s="113">
        <f>IF(J393&lt;&gt;"",1+MAX($A$17:A392),"")</f>
        <v>293</v>
      </c>
      <c r="B393" s="104"/>
      <c r="C393" s="104"/>
      <c r="D393" s="102" t="s">
        <v>69</v>
      </c>
      <c r="E393" s="125" t="s">
        <v>140</v>
      </c>
      <c r="F393" s="218" t="s">
        <v>1222</v>
      </c>
      <c r="G393" s="111">
        <v>13.94</v>
      </c>
      <c r="H393" s="51">
        <f>IF(VLOOKUP(J393,'HOURLY RATES'!B$116:C$124,2,0)=0,$J$3,VLOOKUP(J393,'HOURLY RATES'!B$116:C$124,2,0))</f>
        <v>0.05</v>
      </c>
      <c r="I393" s="52">
        <f t="shared" si="194"/>
        <v>14.637</v>
      </c>
      <c r="J393" s="101" t="s">
        <v>250</v>
      </c>
      <c r="K393" s="159">
        <v>0.64400000000000002</v>
      </c>
      <c r="L393" s="160">
        <f t="shared" si="201"/>
        <v>9.4262280000000001</v>
      </c>
      <c r="M393" s="57">
        <f>IF(VLOOKUP(E393,'HOURLY RATES'!C$6:D$105,2,0)=0,$E$3,VLOOKUP(E393,'HOURLY RATES'!C$6:D$105,2,0))</f>
        <v>118.2114</v>
      </c>
      <c r="N393" s="161">
        <f t="shared" si="202"/>
        <v>1114.2876085992</v>
      </c>
      <c r="O393" s="108">
        <v>32.43</v>
      </c>
      <c r="P393" s="108">
        <f t="shared" si="203"/>
        <v>474.67791</v>
      </c>
      <c r="Q393" s="162">
        <f t="shared" si="204"/>
        <v>1588.9655185992001</v>
      </c>
      <c r="R393" s="123"/>
      <c r="S393" s="138">
        <f t="shared" si="199"/>
        <v>139.93130268600001</v>
      </c>
      <c r="T393" s="139">
        <f t="shared" si="200"/>
        <v>2048.174477414982</v>
      </c>
    </row>
    <row r="394" spans="1:20" s="7" customFormat="1" x14ac:dyDescent="0.25">
      <c r="A394" s="113">
        <f>IF(J394&lt;&gt;"",1+MAX($A$17:A393),"")</f>
        <v>294</v>
      </c>
      <c r="B394" s="104"/>
      <c r="C394" s="104"/>
      <c r="D394" s="102" t="s">
        <v>69</v>
      </c>
      <c r="E394" s="125" t="s">
        <v>140</v>
      </c>
      <c r="F394" s="218" t="s">
        <v>1223</v>
      </c>
      <c r="G394" s="111">
        <v>271.37</v>
      </c>
      <c r="H394" s="51">
        <f>IF(VLOOKUP(J394,'HOURLY RATES'!B$116:C$124,2,0)=0,$J$3,VLOOKUP(J394,'HOURLY RATES'!B$116:C$124,2,0))</f>
        <v>0.05</v>
      </c>
      <c r="I394" s="52">
        <f t="shared" si="194"/>
        <v>284.93850000000003</v>
      </c>
      <c r="J394" s="101" t="s">
        <v>250</v>
      </c>
      <c r="K394" s="159">
        <v>0.63600000000000001</v>
      </c>
      <c r="L394" s="160">
        <f t="shared" si="201"/>
        <v>181.22088600000004</v>
      </c>
      <c r="M394" s="57">
        <f>IF(VLOOKUP(E394,'HOURLY RATES'!C$6:D$105,2,0)=0,$E$3,VLOOKUP(E394,'HOURLY RATES'!C$6:D$105,2,0))</f>
        <v>118.2114</v>
      </c>
      <c r="N394" s="161">
        <f t="shared" si="202"/>
        <v>21422.374643300405</v>
      </c>
      <c r="O394" s="108">
        <v>32.01</v>
      </c>
      <c r="P394" s="108">
        <f t="shared" si="203"/>
        <v>9120.8813850000006</v>
      </c>
      <c r="Q394" s="162">
        <f t="shared" si="204"/>
        <v>30543.256028300406</v>
      </c>
      <c r="R394" s="123"/>
      <c r="S394" s="138">
        <f t="shared" si="199"/>
        <v>138.17011366200001</v>
      </c>
      <c r="T394" s="139">
        <f t="shared" si="200"/>
        <v>39369.984931679792</v>
      </c>
    </row>
    <row r="395" spans="1:20" s="7" customFormat="1" x14ac:dyDescent="0.25">
      <c r="A395" s="113">
        <f>IF(J395&lt;&gt;"",1+MAX($A$17:A394),"")</f>
        <v>295</v>
      </c>
      <c r="B395" s="104"/>
      <c r="C395" s="104"/>
      <c r="D395" s="102" t="s">
        <v>69</v>
      </c>
      <c r="E395" s="125" t="s">
        <v>140</v>
      </c>
      <c r="F395" s="218" t="s">
        <v>1224</v>
      </c>
      <c r="G395" s="111">
        <v>50.99</v>
      </c>
      <c r="H395" s="51">
        <f>IF(VLOOKUP(J395,'HOURLY RATES'!B$116:C$124,2,0)=0,$J$3,VLOOKUP(J395,'HOURLY RATES'!B$116:C$124,2,0))</f>
        <v>0.05</v>
      </c>
      <c r="I395" s="52">
        <f t="shared" si="194"/>
        <v>53.539500000000004</v>
      </c>
      <c r="J395" s="101" t="s">
        <v>250</v>
      </c>
      <c r="K395" s="159">
        <v>0.73799999999999999</v>
      </c>
      <c r="L395" s="160">
        <f t="shared" si="201"/>
        <v>39.512151000000003</v>
      </c>
      <c r="M395" s="57">
        <f>IF(VLOOKUP(E395,'HOURLY RATES'!C$6:D$105,2,0)=0,$E$3,VLOOKUP(E395,'HOURLY RATES'!C$6:D$105,2,0))</f>
        <v>118.2114</v>
      </c>
      <c r="N395" s="161">
        <f t="shared" si="202"/>
        <v>4670.7866867214007</v>
      </c>
      <c r="O395" s="108">
        <v>37.18</v>
      </c>
      <c r="P395" s="108">
        <f t="shared" si="203"/>
        <v>1990.5986100000002</v>
      </c>
      <c r="Q395" s="162">
        <f t="shared" si="204"/>
        <v>6661.3852967214007</v>
      </c>
      <c r="R395" s="123"/>
      <c r="S395" s="138">
        <f t="shared" si="199"/>
        <v>160.37801535349999</v>
      </c>
      <c r="T395" s="139">
        <f t="shared" si="200"/>
        <v>8586.5587530187131</v>
      </c>
    </row>
    <row r="396" spans="1:20" s="7" customFormat="1" x14ac:dyDescent="0.25">
      <c r="A396" s="113">
        <f>IF(J396&lt;&gt;"",1+MAX($A$17:A395),"")</f>
        <v>296</v>
      </c>
      <c r="B396" s="104"/>
      <c r="C396" s="104"/>
      <c r="D396" s="102" t="s">
        <v>69</v>
      </c>
      <c r="E396" s="125" t="s">
        <v>140</v>
      </c>
      <c r="F396" s="218" t="s">
        <v>1225</v>
      </c>
      <c r="G396" s="111">
        <v>17.54</v>
      </c>
      <c r="H396" s="51">
        <f>IF(VLOOKUP(J396,'HOURLY RATES'!B$116:C$124,2,0)=0,$J$3,VLOOKUP(J396,'HOURLY RATES'!B$116:C$124,2,0))</f>
        <v>0.05</v>
      </c>
      <c r="I396" s="52">
        <f t="shared" si="194"/>
        <v>18.417000000000002</v>
      </c>
      <c r="J396" s="101" t="s">
        <v>250</v>
      </c>
      <c r="K396" s="159">
        <v>0.71</v>
      </c>
      <c r="L396" s="160">
        <f t="shared" si="201"/>
        <v>13.07607</v>
      </c>
      <c r="M396" s="57">
        <f>IF(VLOOKUP(E396,'HOURLY RATES'!C$6:D$105,2,0)=0,$E$3,VLOOKUP(E396,'HOURLY RATES'!C$6:D$105,2,0))</f>
        <v>118.2114</v>
      </c>
      <c r="N396" s="161">
        <f t="shared" si="202"/>
        <v>1545.7405411979998</v>
      </c>
      <c r="O396" s="108">
        <v>35.729999999999997</v>
      </c>
      <c r="P396" s="108">
        <f t="shared" si="203"/>
        <v>658.03940999999998</v>
      </c>
      <c r="Q396" s="162">
        <f t="shared" si="204"/>
        <v>2203.7799511979997</v>
      </c>
      <c r="R396" s="123"/>
      <c r="S396" s="138">
        <f t="shared" si="199"/>
        <v>154.24058440349995</v>
      </c>
      <c r="T396" s="139">
        <f t="shared" si="200"/>
        <v>2840.6488429592587</v>
      </c>
    </row>
    <row r="397" spans="1:20" s="7" customFormat="1" x14ac:dyDescent="0.25">
      <c r="A397" s="113">
        <f>IF(J397&lt;&gt;"",1+MAX($A$17:A396),"")</f>
        <v>297</v>
      </c>
      <c r="B397" s="104"/>
      <c r="C397" s="104"/>
      <c r="D397" s="102" t="s">
        <v>69</v>
      </c>
      <c r="E397" s="125" t="s">
        <v>140</v>
      </c>
      <c r="F397" s="218" t="s">
        <v>1226</v>
      </c>
      <c r="G397" s="111">
        <v>17.41</v>
      </c>
      <c r="H397" s="51">
        <f>IF(VLOOKUP(J397,'HOURLY RATES'!B$116:C$124,2,0)=0,$J$3,VLOOKUP(J397,'HOURLY RATES'!B$116:C$124,2,0))</f>
        <v>0.05</v>
      </c>
      <c r="I397" s="52">
        <f t="shared" si="194"/>
        <v>18.2805</v>
      </c>
      <c r="J397" s="101" t="s">
        <v>250</v>
      </c>
      <c r="K397" s="159">
        <v>0.74399999999999999</v>
      </c>
      <c r="L397" s="160">
        <f t="shared" si="201"/>
        <v>13.600692</v>
      </c>
      <c r="M397" s="57">
        <f>IF(VLOOKUP(E397,'HOURLY RATES'!C$6:D$105,2,0)=0,$E$3,VLOOKUP(E397,'HOURLY RATES'!C$6:D$105,2,0))</f>
        <v>118.2114</v>
      </c>
      <c r="N397" s="161">
        <f t="shared" si="202"/>
        <v>1607.7568422888</v>
      </c>
      <c r="O397" s="108">
        <v>37.46</v>
      </c>
      <c r="P397" s="108">
        <f t="shared" si="203"/>
        <v>684.78753000000006</v>
      </c>
      <c r="Q397" s="162">
        <f t="shared" si="204"/>
        <v>2292.5443722888003</v>
      </c>
      <c r="R397" s="123"/>
      <c r="S397" s="138">
        <f t="shared" si="199"/>
        <v>161.65212851199999</v>
      </c>
      <c r="T397" s="139">
        <f t="shared" si="200"/>
        <v>2955.0817352636159</v>
      </c>
    </row>
    <row r="398" spans="1:20" s="7" customFormat="1" x14ac:dyDescent="0.25">
      <c r="A398" s="113">
        <f>IF(J398&lt;&gt;"",1+MAX($A$17:A397),"")</f>
        <v>298</v>
      </c>
      <c r="B398" s="104"/>
      <c r="C398" s="104"/>
      <c r="D398" s="102" t="s">
        <v>69</v>
      </c>
      <c r="E398" s="125" t="s">
        <v>140</v>
      </c>
      <c r="F398" s="218" t="s">
        <v>1227</v>
      </c>
      <c r="G398" s="111">
        <v>119.14</v>
      </c>
      <c r="H398" s="51">
        <f>IF(VLOOKUP(J398,'HOURLY RATES'!B$116:C$124,2,0)=0,$J$3,VLOOKUP(J398,'HOURLY RATES'!B$116:C$124,2,0))</f>
        <v>0.05</v>
      </c>
      <c r="I398" s="52">
        <f t="shared" si="194"/>
        <v>125.09700000000001</v>
      </c>
      <c r="J398" s="101" t="s">
        <v>250</v>
      </c>
      <c r="K398" s="159">
        <v>0.77</v>
      </c>
      <c r="L398" s="160">
        <f t="shared" si="195"/>
        <v>96.324690000000004</v>
      </c>
      <c r="M398" s="57">
        <f>IF(VLOOKUP(E398,'HOURLY RATES'!C$6:D$105,2,0)=0,$E$3,VLOOKUP(E398,'HOURLY RATES'!C$6:D$105,2,0))</f>
        <v>118.2114</v>
      </c>
      <c r="N398" s="161">
        <f t="shared" si="196"/>
        <v>11386.676459466</v>
      </c>
      <c r="O398" s="108">
        <v>38.78</v>
      </c>
      <c r="P398" s="108">
        <f t="shared" si="197"/>
        <v>4851.2616600000001</v>
      </c>
      <c r="Q398" s="162">
        <f t="shared" si="198"/>
        <v>16237.938119466</v>
      </c>
      <c r="R398" s="123"/>
      <c r="S398" s="138">
        <f t="shared" si="199"/>
        <v>167.31584891349996</v>
      </c>
      <c r="T398" s="139">
        <f t="shared" si="200"/>
        <v>20930.710751532108</v>
      </c>
    </row>
    <row r="399" spans="1:20" s="7" customFormat="1" x14ac:dyDescent="0.25">
      <c r="A399" s="113">
        <f>IF(J399&lt;&gt;"",1+MAX($A$17:A398),"")</f>
        <v>299</v>
      </c>
      <c r="B399" s="104"/>
      <c r="C399" s="104"/>
      <c r="D399" s="102" t="s">
        <v>69</v>
      </c>
      <c r="E399" s="125" t="s">
        <v>140</v>
      </c>
      <c r="F399" s="218" t="s">
        <v>1228</v>
      </c>
      <c r="G399" s="111">
        <v>24.92</v>
      </c>
      <c r="H399" s="51">
        <f>IF(VLOOKUP(J399,'HOURLY RATES'!B$116:C$124,2,0)=0,$J$3,VLOOKUP(J399,'HOURLY RATES'!B$116:C$124,2,0))</f>
        <v>0.05</v>
      </c>
      <c r="I399" s="52">
        <f t="shared" si="194"/>
        <v>26.166000000000004</v>
      </c>
      <c r="J399" s="101" t="s">
        <v>250</v>
      </c>
      <c r="K399" s="159">
        <v>0.80900000000000005</v>
      </c>
      <c r="L399" s="160">
        <f t="shared" si="195"/>
        <v>21.168294000000003</v>
      </c>
      <c r="M399" s="57">
        <f>IF(VLOOKUP(E399,'HOURLY RATES'!C$6:D$105,2,0)=0,$E$3,VLOOKUP(E399,'HOURLY RATES'!C$6:D$105,2,0))</f>
        <v>118.2114</v>
      </c>
      <c r="N399" s="161">
        <f t="shared" si="196"/>
        <v>2502.3336693516003</v>
      </c>
      <c r="O399" s="108">
        <v>40.71</v>
      </c>
      <c r="P399" s="108">
        <f t="shared" si="197"/>
        <v>1065.2178600000002</v>
      </c>
      <c r="Q399" s="162">
        <f t="shared" si="198"/>
        <v>3567.5515293516005</v>
      </c>
      <c r="R399" s="123"/>
      <c r="S399" s="138">
        <f t="shared" si="199"/>
        <v>175.74460293074995</v>
      </c>
      <c r="T399" s="139">
        <f t="shared" si="200"/>
        <v>4598.5332802860039</v>
      </c>
    </row>
    <row r="400" spans="1:20" s="7" customFormat="1" x14ac:dyDescent="0.25">
      <c r="A400" s="113">
        <f>IF(J400&lt;&gt;"",1+MAX($A$17:A399),"")</f>
        <v>300</v>
      </c>
      <c r="B400" s="104"/>
      <c r="C400" s="104"/>
      <c r="D400" s="102" t="s">
        <v>69</v>
      </c>
      <c r="E400" s="125" t="s">
        <v>140</v>
      </c>
      <c r="F400" s="218" t="s">
        <v>1229</v>
      </c>
      <c r="G400" s="111">
        <v>141.31</v>
      </c>
      <c r="H400" s="51">
        <f>IF(VLOOKUP(J400,'HOURLY RATES'!B$116:C$124,2,0)=0,$J$3,VLOOKUP(J400,'HOURLY RATES'!B$116:C$124,2,0))</f>
        <v>0.05</v>
      </c>
      <c r="I400" s="52">
        <f t="shared" si="194"/>
        <v>148.37550000000002</v>
      </c>
      <c r="J400" s="101" t="s">
        <v>250</v>
      </c>
      <c r="K400" s="159">
        <v>1.0189999999999999</v>
      </c>
      <c r="L400" s="160">
        <f t="shared" si="195"/>
        <v>151.19463450000001</v>
      </c>
      <c r="M400" s="57">
        <f>IF(VLOOKUP(E400,'HOURLY RATES'!C$6:D$105,2,0)=0,$E$3,VLOOKUP(E400,'HOURLY RATES'!C$6:D$105,2,0))</f>
        <v>118.2114</v>
      </c>
      <c r="N400" s="161">
        <f t="shared" si="196"/>
        <v>17872.929416733299</v>
      </c>
      <c r="O400" s="108">
        <v>51.31</v>
      </c>
      <c r="P400" s="108">
        <f t="shared" si="197"/>
        <v>7613.1469050000014</v>
      </c>
      <c r="Q400" s="162">
        <f t="shared" si="198"/>
        <v>25486.076321733301</v>
      </c>
      <c r="R400" s="123"/>
      <c r="S400" s="138">
        <f t="shared" si="199"/>
        <v>221.40778883824999</v>
      </c>
      <c r="T400" s="139">
        <f t="shared" si="200"/>
        <v>32851.491372769764</v>
      </c>
    </row>
    <row r="401" spans="1:20" s="7" customFormat="1" x14ac:dyDescent="0.25">
      <c r="A401" s="113">
        <f>IF(J401&lt;&gt;"",1+MAX($A$17:A400),"")</f>
        <v>301</v>
      </c>
      <c r="B401" s="104"/>
      <c r="C401" s="104"/>
      <c r="D401" s="102" t="s">
        <v>69</v>
      </c>
      <c r="E401" s="125" t="s">
        <v>140</v>
      </c>
      <c r="F401" s="218" t="s">
        <v>1230</v>
      </c>
      <c r="G401" s="111">
        <v>147.9</v>
      </c>
      <c r="H401" s="51">
        <f>IF(VLOOKUP(J401,'HOURLY RATES'!B$116:C$124,2,0)=0,$J$3,VLOOKUP(J401,'HOURLY RATES'!B$116:C$124,2,0))</f>
        <v>0.05</v>
      </c>
      <c r="I401" s="52">
        <f t="shared" si="194"/>
        <v>155.29500000000002</v>
      </c>
      <c r="J401" s="101" t="s">
        <v>250</v>
      </c>
      <c r="K401" s="159">
        <v>1.06</v>
      </c>
      <c r="L401" s="160">
        <f t="shared" si="195"/>
        <v>164.61270000000002</v>
      </c>
      <c r="M401" s="57">
        <f>IF(VLOOKUP(E401,'HOURLY RATES'!C$6:D$105,2,0)=0,$E$3,VLOOKUP(E401,'HOURLY RATES'!C$6:D$105,2,0))</f>
        <v>118.2114</v>
      </c>
      <c r="N401" s="161">
        <f t="shared" si="196"/>
        <v>19459.09772478</v>
      </c>
      <c r="O401" s="108">
        <v>53.36</v>
      </c>
      <c r="P401" s="108">
        <f t="shared" si="197"/>
        <v>8286.5412000000015</v>
      </c>
      <c r="Q401" s="162">
        <f t="shared" si="198"/>
        <v>27745.638924780003</v>
      </c>
      <c r="R401" s="123"/>
      <c r="S401" s="138">
        <f t="shared" si="199"/>
        <v>230.29688808699999</v>
      </c>
      <c r="T401" s="139">
        <f t="shared" si="200"/>
        <v>35763.955235470668</v>
      </c>
    </row>
    <row r="402" spans="1:20" s="7" customFormat="1" x14ac:dyDescent="0.25">
      <c r="A402" s="113">
        <f>IF(J402&lt;&gt;"",1+MAX($A$17:A401),"")</f>
        <v>302</v>
      </c>
      <c r="B402" s="104"/>
      <c r="C402" s="104"/>
      <c r="D402" s="102" t="s">
        <v>69</v>
      </c>
      <c r="E402" s="125" t="s">
        <v>140</v>
      </c>
      <c r="F402" s="218" t="s">
        <v>1231</v>
      </c>
      <c r="G402" s="111">
        <v>169.94</v>
      </c>
      <c r="H402" s="51">
        <f>IF(VLOOKUP(J402,'HOURLY RATES'!B$116:C$124,2,0)=0,$J$3,VLOOKUP(J402,'HOURLY RATES'!B$116:C$124,2,0))</f>
        <v>0.05</v>
      </c>
      <c r="I402" s="52">
        <f t="shared" si="194"/>
        <v>178.43700000000001</v>
      </c>
      <c r="J402" s="101" t="s">
        <v>250</v>
      </c>
      <c r="K402" s="159">
        <v>1.385</v>
      </c>
      <c r="L402" s="160">
        <f t="shared" si="195"/>
        <v>247.13524500000003</v>
      </c>
      <c r="M402" s="57">
        <f>IF(VLOOKUP(E402,'HOURLY RATES'!C$6:D$105,2,0)=0,$E$3,VLOOKUP(E402,'HOURLY RATES'!C$6:D$105,2,0))</f>
        <v>118.2114</v>
      </c>
      <c r="N402" s="161">
        <f t="shared" si="196"/>
        <v>29214.203300793004</v>
      </c>
      <c r="O402" s="108">
        <v>69.77</v>
      </c>
      <c r="P402" s="108">
        <f t="shared" si="197"/>
        <v>12449.549489999999</v>
      </c>
      <c r="Q402" s="162">
        <f t="shared" si="198"/>
        <v>41663.752790793005</v>
      </c>
      <c r="R402" s="123"/>
      <c r="S402" s="138">
        <f t="shared" si="199"/>
        <v>300.97310525274997</v>
      </c>
      <c r="T402" s="139">
        <f t="shared" si="200"/>
        <v>53704.737981984952</v>
      </c>
    </row>
    <row r="403" spans="1:20" s="7" customFormat="1" x14ac:dyDescent="0.25">
      <c r="A403" s="113">
        <f>IF(J403&lt;&gt;"",1+MAX($A$17:A402),"")</f>
        <v>303</v>
      </c>
      <c r="B403" s="104"/>
      <c r="C403" s="104"/>
      <c r="D403" s="102" t="s">
        <v>69</v>
      </c>
      <c r="E403" s="125" t="s">
        <v>140</v>
      </c>
      <c r="F403" s="218" t="s">
        <v>1232</v>
      </c>
      <c r="G403" s="111">
        <v>33.43</v>
      </c>
      <c r="H403" s="51">
        <f>IF(VLOOKUP(J403,'HOURLY RATES'!B$116:C$124,2,0)=0,$J$3,VLOOKUP(J403,'HOURLY RATES'!B$116:C$124,2,0))</f>
        <v>0.05</v>
      </c>
      <c r="I403" s="52">
        <f t="shared" si="194"/>
        <v>35.101500000000001</v>
      </c>
      <c r="J403" s="101" t="s">
        <v>250</v>
      </c>
      <c r="K403" s="159">
        <v>1.1459999999999999</v>
      </c>
      <c r="L403" s="160">
        <f t="shared" si="195"/>
        <v>40.226318999999997</v>
      </c>
      <c r="M403" s="57">
        <f>IF(VLOOKUP(E403,'HOURLY RATES'!C$6:D$105,2,0)=0,$E$3,VLOOKUP(E403,'HOURLY RATES'!C$6:D$105,2,0))</f>
        <v>118.2114</v>
      </c>
      <c r="N403" s="161">
        <f t="shared" si="196"/>
        <v>4755.2094858365999</v>
      </c>
      <c r="O403" s="108">
        <v>57.37</v>
      </c>
      <c r="P403" s="108">
        <f t="shared" si="197"/>
        <v>2013.7730549999999</v>
      </c>
      <c r="Q403" s="162">
        <f t="shared" si="198"/>
        <v>6768.9825408365996</v>
      </c>
      <c r="R403" s="123"/>
      <c r="S403" s="138">
        <f t="shared" si="199"/>
        <v>248.55472158649997</v>
      </c>
      <c r="T403" s="139">
        <f t="shared" si="200"/>
        <v>8724.6435597685286</v>
      </c>
    </row>
    <row r="404" spans="1:20" s="7" customFormat="1" x14ac:dyDescent="0.25">
      <c r="A404" s="113">
        <f>IF(J404&lt;&gt;"",1+MAX($A$17:A403),"")</f>
        <v>304</v>
      </c>
      <c r="B404" s="104"/>
      <c r="C404" s="104"/>
      <c r="D404" s="102" t="s">
        <v>69</v>
      </c>
      <c r="E404" s="125" t="s">
        <v>140</v>
      </c>
      <c r="F404" s="218" t="s">
        <v>1233</v>
      </c>
      <c r="G404" s="111">
        <v>86.04</v>
      </c>
      <c r="H404" s="51">
        <f>IF(VLOOKUP(J404,'HOURLY RATES'!B$116:C$124,2,0)=0,$J$3,VLOOKUP(J404,'HOURLY RATES'!B$116:C$124,2,0))</f>
        <v>0.05</v>
      </c>
      <c r="I404" s="52">
        <f t="shared" si="194"/>
        <v>90.342000000000013</v>
      </c>
      <c r="J404" s="101" t="s">
        <v>250</v>
      </c>
      <c r="K404" s="159">
        <v>1.1830000000000001</v>
      </c>
      <c r="L404" s="160">
        <f t="shared" si="195"/>
        <v>106.87458600000002</v>
      </c>
      <c r="M404" s="57">
        <f>IF(VLOOKUP(E404,'HOURLY RATES'!C$6:D$105,2,0)=0,$E$3,VLOOKUP(E404,'HOURLY RATES'!C$6:D$105,2,0))</f>
        <v>118.2114</v>
      </c>
      <c r="N404" s="161">
        <f t="shared" si="196"/>
        <v>12633.794435480402</v>
      </c>
      <c r="O404" s="108">
        <v>59.57</v>
      </c>
      <c r="P404" s="108">
        <f t="shared" si="197"/>
        <v>5381.6729400000004</v>
      </c>
      <c r="Q404" s="162">
        <f t="shared" si="198"/>
        <v>18015.467375480403</v>
      </c>
      <c r="R404" s="123"/>
      <c r="S404" s="138">
        <f t="shared" si="199"/>
        <v>257.04437773525001</v>
      </c>
      <c r="T404" s="139">
        <f t="shared" si="200"/>
        <v>23221.903173357961</v>
      </c>
    </row>
    <row r="405" spans="1:20" s="7" customFormat="1" x14ac:dyDescent="0.25">
      <c r="A405" s="113">
        <f>IF(J405&lt;&gt;"",1+MAX($A$17:A404),"")</f>
        <v>305</v>
      </c>
      <c r="B405" s="104"/>
      <c r="C405" s="104"/>
      <c r="D405" s="102" t="s">
        <v>69</v>
      </c>
      <c r="E405" s="125" t="s">
        <v>140</v>
      </c>
      <c r="F405" s="218" t="s">
        <v>1234</v>
      </c>
      <c r="G405" s="111">
        <v>41.37</v>
      </c>
      <c r="H405" s="51">
        <f>IF(VLOOKUP(J405,'HOURLY RATES'!B$116:C$124,2,0)=0,$J$3,VLOOKUP(J405,'HOURLY RATES'!B$116:C$124,2,0))</f>
        <v>0.05</v>
      </c>
      <c r="I405" s="52">
        <f t="shared" si="194"/>
        <v>43.438499999999998</v>
      </c>
      <c r="J405" s="101" t="s">
        <v>250</v>
      </c>
      <c r="K405" s="159">
        <v>1.476</v>
      </c>
      <c r="L405" s="160">
        <f t="shared" si="195"/>
        <v>64.115225999999993</v>
      </c>
      <c r="M405" s="57">
        <f>IF(VLOOKUP(E405,'HOURLY RATES'!C$6:D$105,2,0)=0,$E$3,VLOOKUP(E405,'HOURLY RATES'!C$6:D$105,2,0))</f>
        <v>118.2114</v>
      </c>
      <c r="N405" s="161">
        <f t="shared" si="196"/>
        <v>7579.1506267763989</v>
      </c>
      <c r="O405" s="108">
        <v>74.31</v>
      </c>
      <c r="P405" s="108">
        <f t="shared" si="197"/>
        <v>3227.9149349999998</v>
      </c>
      <c r="Q405" s="162">
        <f t="shared" si="198"/>
        <v>10807.065561776399</v>
      </c>
      <c r="R405" s="123"/>
      <c r="S405" s="138">
        <f t="shared" si="199"/>
        <v>320.68920412199998</v>
      </c>
      <c r="T405" s="139">
        <f t="shared" si="200"/>
        <v>13930.257993253495</v>
      </c>
    </row>
    <row r="406" spans="1:20" s="7" customFormat="1" x14ac:dyDescent="0.25">
      <c r="A406" s="113">
        <f>IF(J406&lt;&gt;"",1+MAX($A$17:A405),"")</f>
        <v>306</v>
      </c>
      <c r="B406" s="104"/>
      <c r="C406" s="104"/>
      <c r="D406" s="102" t="s">
        <v>69</v>
      </c>
      <c r="E406" s="125" t="s">
        <v>140</v>
      </c>
      <c r="F406" s="218" t="s">
        <v>1235</v>
      </c>
      <c r="G406" s="111">
        <v>31.01</v>
      </c>
      <c r="H406" s="51">
        <f>IF(VLOOKUP(J406,'HOURLY RATES'!B$116:C$124,2,0)=0,$J$3,VLOOKUP(J406,'HOURLY RATES'!B$116:C$124,2,0))</f>
        <v>0.05</v>
      </c>
      <c r="I406" s="52">
        <f t="shared" ref="I406:I444" si="205">(G406*(1+H406))</f>
        <v>32.560500000000005</v>
      </c>
      <c r="J406" s="101" t="s">
        <v>250</v>
      </c>
      <c r="K406" s="159">
        <v>1.6930000000000001</v>
      </c>
      <c r="L406" s="160">
        <f t="shared" si="195"/>
        <v>55.124926500000008</v>
      </c>
      <c r="M406" s="57">
        <f>IF(VLOOKUP(E406,'HOURLY RATES'!C$6:D$105,2,0)=0,$E$3,VLOOKUP(E406,'HOURLY RATES'!C$6:D$105,2,0))</f>
        <v>118.2114</v>
      </c>
      <c r="N406" s="161">
        <f t="shared" si="196"/>
        <v>6516.3947364621008</v>
      </c>
      <c r="O406" s="108">
        <v>85.24</v>
      </c>
      <c r="P406" s="108">
        <f t="shared" si="197"/>
        <v>2775.4570200000003</v>
      </c>
      <c r="Q406" s="162">
        <f t="shared" si="198"/>
        <v>9291.8517564621015</v>
      </c>
      <c r="R406" s="123"/>
      <c r="S406" s="138">
        <f t="shared" si="199"/>
        <v>367.84331048674994</v>
      </c>
      <c r="T406" s="139">
        <f t="shared" si="200"/>
        <v>11977.162111103824</v>
      </c>
    </row>
    <row r="407" spans="1:20" s="7" customFormat="1" x14ac:dyDescent="0.25">
      <c r="A407" s="113">
        <f>IF(J407&lt;&gt;"",1+MAX($A$17:A406),"")</f>
        <v>307</v>
      </c>
      <c r="B407" s="104"/>
      <c r="C407" s="104"/>
      <c r="D407" s="102" t="s">
        <v>69</v>
      </c>
      <c r="E407" s="125" t="s">
        <v>140</v>
      </c>
      <c r="F407" s="218" t="s">
        <v>1236</v>
      </c>
      <c r="G407" s="111">
        <v>73.02</v>
      </c>
      <c r="H407" s="51">
        <f>IF(VLOOKUP(J407,'HOURLY RATES'!B$116:C$124,2,0)=0,$J$3,VLOOKUP(J407,'HOURLY RATES'!B$116:C$124,2,0))</f>
        <v>0.05</v>
      </c>
      <c r="I407" s="52">
        <f t="shared" si="205"/>
        <v>76.670999999999992</v>
      </c>
      <c r="J407" s="101" t="s">
        <v>250</v>
      </c>
      <c r="K407" s="159">
        <v>1.78</v>
      </c>
      <c r="L407" s="160">
        <f t="shared" si="195"/>
        <v>136.47438</v>
      </c>
      <c r="M407" s="57">
        <f>IF(VLOOKUP(E407,'HOURLY RATES'!C$6:D$105,2,0)=0,$E$3,VLOOKUP(E407,'HOURLY RATES'!C$6:D$105,2,0))</f>
        <v>118.2114</v>
      </c>
      <c r="N407" s="161">
        <f t="shared" si="196"/>
        <v>16132.827523931999</v>
      </c>
      <c r="O407" s="108">
        <v>89.63</v>
      </c>
      <c r="P407" s="108">
        <f t="shared" si="197"/>
        <v>6872.0217299999986</v>
      </c>
      <c r="Q407" s="162">
        <f t="shared" si="198"/>
        <v>23004.849253932</v>
      </c>
      <c r="R407" s="123"/>
      <c r="S407" s="138">
        <f t="shared" si="199"/>
        <v>386.75900674599995</v>
      </c>
      <c r="T407" s="139">
        <f t="shared" si="200"/>
        <v>29653.199806222561</v>
      </c>
    </row>
    <row r="408" spans="1:20" s="7" customFormat="1" x14ac:dyDescent="0.25">
      <c r="A408" s="113">
        <f>IF(J408&lt;&gt;"",1+MAX($A$17:A407),"")</f>
        <v>308</v>
      </c>
      <c r="B408" s="104"/>
      <c r="C408" s="104"/>
      <c r="D408" s="102" t="s">
        <v>69</v>
      </c>
      <c r="E408" s="125" t="s">
        <v>140</v>
      </c>
      <c r="F408" s="218" t="s">
        <v>1237</v>
      </c>
      <c r="G408" s="111">
        <v>32.67</v>
      </c>
      <c r="H408" s="51">
        <f>IF(VLOOKUP(J408,'HOURLY RATES'!B$116:C$124,2,0)=0,$J$3,VLOOKUP(J408,'HOURLY RATES'!B$116:C$124,2,0))</f>
        <v>0.05</v>
      </c>
      <c r="I408" s="52">
        <f t="shared" si="205"/>
        <v>34.303500000000007</v>
      </c>
      <c r="J408" s="101" t="s">
        <v>250</v>
      </c>
      <c r="K408" s="159">
        <v>2.1749999999999998</v>
      </c>
      <c r="L408" s="160">
        <f t="shared" si="195"/>
        <v>74.610112500000014</v>
      </c>
      <c r="M408" s="57">
        <f>IF(VLOOKUP(E408,'HOURLY RATES'!C$6:D$105,2,0)=0,$E$3,VLOOKUP(E408,'HOURLY RATES'!C$6:D$105,2,0))</f>
        <v>118.2114</v>
      </c>
      <c r="N408" s="161">
        <f t="shared" si="196"/>
        <v>8819.7658527825006</v>
      </c>
      <c r="O408" s="108">
        <v>109.53</v>
      </c>
      <c r="P408" s="108">
        <f t="shared" si="197"/>
        <v>3757.2623550000008</v>
      </c>
      <c r="Q408" s="162">
        <f t="shared" si="198"/>
        <v>12577.028207782501</v>
      </c>
      <c r="R408" s="123"/>
      <c r="S408" s="138">
        <f t="shared" si="199"/>
        <v>472.59836950724986</v>
      </c>
      <c r="T408" s="139">
        <f t="shared" si="200"/>
        <v>16211.778168391949</v>
      </c>
    </row>
    <row r="409" spans="1:20" s="7" customFormat="1" x14ac:dyDescent="0.25">
      <c r="A409" s="113">
        <f>IF(J409&lt;&gt;"",1+MAX($A$17:A408),"")</f>
        <v>309</v>
      </c>
      <c r="B409" s="104"/>
      <c r="C409" s="104"/>
      <c r="D409" s="102" t="s">
        <v>69</v>
      </c>
      <c r="E409" s="125" t="s">
        <v>140</v>
      </c>
      <c r="F409" s="218" t="s">
        <v>1238</v>
      </c>
      <c r="G409" s="111">
        <v>157.81</v>
      </c>
      <c r="H409" s="51">
        <f>IF(VLOOKUP(J409,'HOURLY RATES'!B$116:C$124,2,0)=0,$J$3,VLOOKUP(J409,'HOURLY RATES'!B$116:C$124,2,0))</f>
        <v>0.05</v>
      </c>
      <c r="I409" s="52">
        <f t="shared" si="205"/>
        <v>165.70050000000001</v>
      </c>
      <c r="J409" s="101" t="s">
        <v>250</v>
      </c>
      <c r="K409" s="159">
        <v>2.496</v>
      </c>
      <c r="L409" s="160">
        <f t="shared" si="195"/>
        <v>413.58844800000003</v>
      </c>
      <c r="M409" s="57">
        <f>IF(VLOOKUP(E409,'HOURLY RATES'!C$6:D$105,2,0)=0,$E$3,VLOOKUP(E409,'HOURLY RATES'!C$6:D$105,2,0))</f>
        <v>118.2114</v>
      </c>
      <c r="N409" s="161">
        <f t="shared" si="196"/>
        <v>48890.869461907205</v>
      </c>
      <c r="O409" s="108">
        <v>125.7</v>
      </c>
      <c r="P409" s="108">
        <f t="shared" si="197"/>
        <v>20828.55285</v>
      </c>
      <c r="Q409" s="162">
        <f t="shared" si="198"/>
        <v>69719.422311907198</v>
      </c>
      <c r="R409" s="123"/>
      <c r="S409" s="138">
        <f t="shared" si="199"/>
        <v>542.35389621000002</v>
      </c>
      <c r="T409" s="139">
        <f t="shared" si="200"/>
        <v>89868.311778945106</v>
      </c>
    </row>
    <row r="410" spans="1:20" s="7" customFormat="1" x14ac:dyDescent="0.25">
      <c r="A410" s="113">
        <f>IF(J410&lt;&gt;"",1+MAX($A$17:A409),"")</f>
        <v>310</v>
      </c>
      <c r="B410" s="104"/>
      <c r="C410" s="104"/>
      <c r="D410" s="102" t="s">
        <v>69</v>
      </c>
      <c r="E410" s="125" t="s">
        <v>140</v>
      </c>
      <c r="F410" s="218" t="s">
        <v>1031</v>
      </c>
      <c r="G410" s="111">
        <v>262.04000000000002</v>
      </c>
      <c r="H410" s="51">
        <f>IF(VLOOKUP(J410,'HOURLY RATES'!B$116:C$124,2,0)=0,$J$3,VLOOKUP(J410,'HOURLY RATES'!B$116:C$124,2,0))</f>
        <v>0.05</v>
      </c>
      <c r="I410" s="52">
        <f t="shared" si="205"/>
        <v>275.14200000000005</v>
      </c>
      <c r="J410" s="101" t="s">
        <v>250</v>
      </c>
      <c r="K410" s="159">
        <v>0.26800000000000002</v>
      </c>
      <c r="L410" s="160">
        <f t="shared" ref="L410:L457" si="206">K410*I410</f>
        <v>73.738056000000014</v>
      </c>
      <c r="M410" s="57">
        <f>IF(VLOOKUP(E410,'HOURLY RATES'!C$6:D$105,2,0)=0,$E$3,VLOOKUP(E410,'HOURLY RATES'!C$6:D$105,2,0))</f>
        <v>118.2114</v>
      </c>
      <c r="N410" s="161">
        <f t="shared" ref="N410:N457" si="207">M410*L410</f>
        <v>8716.6788330384006</v>
      </c>
      <c r="O410" s="108">
        <v>13.48</v>
      </c>
      <c r="P410" s="108">
        <f t="shared" ref="P410:P457" si="208">O410*I410</f>
        <v>3708.9141600000007</v>
      </c>
      <c r="Q410" s="162">
        <f t="shared" ref="Q410:Q457" si="209">P410+N410</f>
        <v>12425.592993038401</v>
      </c>
      <c r="R410" s="123"/>
      <c r="S410" s="138">
        <f t="shared" si="199"/>
        <v>58.211278600999989</v>
      </c>
      <c r="T410" s="139">
        <f t="shared" si="200"/>
        <v>16016.367616836342</v>
      </c>
    </row>
    <row r="411" spans="1:20" s="7" customFormat="1" x14ac:dyDescent="0.25">
      <c r="A411" s="113">
        <f>IF(J411&lt;&gt;"",1+MAX($A$17:A410),"")</f>
        <v>311</v>
      </c>
      <c r="B411" s="104"/>
      <c r="C411" s="104"/>
      <c r="D411" s="102" t="s">
        <v>69</v>
      </c>
      <c r="E411" s="125" t="s">
        <v>140</v>
      </c>
      <c r="F411" s="218" t="s">
        <v>994</v>
      </c>
      <c r="G411" s="111">
        <v>192.43</v>
      </c>
      <c r="H411" s="51">
        <f>IF(VLOOKUP(J411,'HOURLY RATES'!B$116:C$124,2,0)=0,$J$3,VLOOKUP(J411,'HOURLY RATES'!B$116:C$124,2,0))</f>
        <v>0.05</v>
      </c>
      <c r="I411" s="52">
        <f t="shared" si="205"/>
        <v>202.0515</v>
      </c>
      <c r="J411" s="101" t="s">
        <v>250</v>
      </c>
      <c r="K411" s="159">
        <v>0.33500000000000002</v>
      </c>
      <c r="L411" s="160">
        <f t="shared" si="206"/>
        <v>67.6872525</v>
      </c>
      <c r="M411" s="57">
        <f>IF(VLOOKUP(E411,'HOURLY RATES'!C$6:D$105,2,0)=0,$E$3,VLOOKUP(E411,'HOURLY RATES'!C$6:D$105,2,0))</f>
        <v>118.2114</v>
      </c>
      <c r="N411" s="161">
        <f t="shared" si="207"/>
        <v>8001.4048801785002</v>
      </c>
      <c r="O411" s="108">
        <v>16.850000000000001</v>
      </c>
      <c r="P411" s="108">
        <f t="shared" si="208"/>
        <v>3404.5677750000004</v>
      </c>
      <c r="Q411" s="162">
        <f t="shared" si="209"/>
        <v>11405.972655178501</v>
      </c>
      <c r="R411" s="123"/>
      <c r="S411" s="138">
        <f t="shared" si="199"/>
        <v>72.764098251250005</v>
      </c>
      <c r="T411" s="139">
        <f t="shared" si="200"/>
        <v>14702.095197812441</v>
      </c>
    </row>
    <row r="412" spans="1:20" s="7" customFormat="1" x14ac:dyDescent="0.25">
      <c r="A412" s="113">
        <f>IF(J412&lt;&gt;"",1+MAX($A$17:A411),"")</f>
        <v>312</v>
      </c>
      <c r="B412" s="104"/>
      <c r="C412" s="104"/>
      <c r="D412" s="102" t="s">
        <v>69</v>
      </c>
      <c r="E412" s="125" t="s">
        <v>140</v>
      </c>
      <c r="F412" s="218" t="s">
        <v>995</v>
      </c>
      <c r="G412" s="111">
        <v>32.270000000000003</v>
      </c>
      <c r="H412" s="51">
        <f>IF(VLOOKUP(J412,'HOURLY RATES'!B$116:C$124,2,0)=0,$J$3,VLOOKUP(J412,'HOURLY RATES'!B$116:C$124,2,0))</f>
        <v>0.05</v>
      </c>
      <c r="I412" s="52">
        <f t="shared" si="205"/>
        <v>33.883500000000005</v>
      </c>
      <c r="J412" s="101" t="s">
        <v>250</v>
      </c>
      <c r="K412" s="159">
        <v>0.40400000000000003</v>
      </c>
      <c r="L412" s="160">
        <f t="shared" si="206"/>
        <v>13.688934000000003</v>
      </c>
      <c r="M412" s="57">
        <f>IF(VLOOKUP(E412,'HOURLY RATES'!C$6:D$105,2,0)=0,$E$3,VLOOKUP(E412,'HOURLY RATES'!C$6:D$105,2,0))</f>
        <v>118.2114</v>
      </c>
      <c r="N412" s="161">
        <f t="shared" si="207"/>
        <v>1618.1880526476004</v>
      </c>
      <c r="O412" s="108">
        <v>20.32</v>
      </c>
      <c r="P412" s="108">
        <f t="shared" si="208"/>
        <v>688.51272000000006</v>
      </c>
      <c r="Q412" s="162">
        <f t="shared" si="209"/>
        <v>2306.7007726476004</v>
      </c>
      <c r="R412" s="123"/>
      <c r="S412" s="138">
        <f t="shared" si="199"/>
        <v>87.750532499000002</v>
      </c>
      <c r="T412" s="139">
        <f t="shared" si="200"/>
        <v>2973.2951679298671</v>
      </c>
    </row>
    <row r="413" spans="1:20" s="7" customFormat="1" x14ac:dyDescent="0.25">
      <c r="A413" s="113">
        <f>IF(J413&lt;&gt;"",1+MAX($A$17:A412),"")</f>
        <v>313</v>
      </c>
      <c r="B413" s="104"/>
      <c r="C413" s="104"/>
      <c r="D413" s="102" t="s">
        <v>69</v>
      </c>
      <c r="E413" s="125" t="s">
        <v>140</v>
      </c>
      <c r="F413" s="218" t="s">
        <v>996</v>
      </c>
      <c r="G413" s="111">
        <v>13.61</v>
      </c>
      <c r="H413" s="51">
        <f>IF(VLOOKUP(J413,'HOURLY RATES'!B$116:C$124,2,0)=0,$J$3,VLOOKUP(J413,'HOURLY RATES'!B$116:C$124,2,0))</f>
        <v>0.05</v>
      </c>
      <c r="I413" s="52">
        <f t="shared" si="205"/>
        <v>14.2905</v>
      </c>
      <c r="J413" s="101" t="s">
        <v>250</v>
      </c>
      <c r="K413" s="159">
        <v>0.441</v>
      </c>
      <c r="L413" s="160">
        <f t="shared" si="206"/>
        <v>6.3021104999999995</v>
      </c>
      <c r="M413" s="57">
        <f>IF(VLOOKUP(E413,'HOURLY RATES'!C$6:D$105,2,0)=0,$E$3,VLOOKUP(E413,'HOURLY RATES'!C$6:D$105,2,0))</f>
        <v>118.2114</v>
      </c>
      <c r="N413" s="161">
        <f t="shared" si="207"/>
        <v>744.9813051596999</v>
      </c>
      <c r="O413" s="108">
        <v>22.19</v>
      </c>
      <c r="P413" s="108">
        <f t="shared" si="208"/>
        <v>317.10619500000001</v>
      </c>
      <c r="Q413" s="162">
        <f t="shared" si="209"/>
        <v>1062.0875001596999</v>
      </c>
      <c r="R413" s="123"/>
      <c r="S413" s="138">
        <f t="shared" si="199"/>
        <v>95.799133186749984</v>
      </c>
      <c r="T413" s="139">
        <f t="shared" si="200"/>
        <v>1369.0175128052506</v>
      </c>
    </row>
    <row r="414" spans="1:20" s="7" customFormat="1" x14ac:dyDescent="0.25">
      <c r="A414" s="113">
        <f>IF(J414&lt;&gt;"",1+MAX($A$17:A413),"")</f>
        <v>314</v>
      </c>
      <c r="B414" s="104"/>
      <c r="C414" s="104"/>
      <c r="D414" s="102" t="s">
        <v>69</v>
      </c>
      <c r="E414" s="125" t="s">
        <v>140</v>
      </c>
      <c r="F414" s="218" t="s">
        <v>997</v>
      </c>
      <c r="G414" s="111">
        <v>162.22999999999999</v>
      </c>
      <c r="H414" s="51">
        <f>IF(VLOOKUP(J414,'HOURLY RATES'!B$116:C$124,2,0)=0,$J$3,VLOOKUP(J414,'HOURLY RATES'!B$116:C$124,2,0))</f>
        <v>0.05</v>
      </c>
      <c r="I414" s="52">
        <f t="shared" si="205"/>
        <v>170.3415</v>
      </c>
      <c r="J414" s="101" t="s">
        <v>250</v>
      </c>
      <c r="K414" s="159">
        <v>0.36799999999999999</v>
      </c>
      <c r="L414" s="160">
        <f t="shared" si="206"/>
        <v>62.685671999999997</v>
      </c>
      <c r="M414" s="57">
        <f>IF(VLOOKUP(E414,'HOURLY RATES'!C$6:D$105,2,0)=0,$E$3,VLOOKUP(E414,'HOURLY RATES'!C$6:D$105,2,0))</f>
        <v>118.2114</v>
      </c>
      <c r="N414" s="161">
        <f t="shared" si="207"/>
        <v>7410.1610470607993</v>
      </c>
      <c r="O414" s="108">
        <v>18.54</v>
      </c>
      <c r="P414" s="108">
        <f t="shared" si="208"/>
        <v>3158.13141</v>
      </c>
      <c r="Q414" s="162">
        <f t="shared" si="209"/>
        <v>10568.292457060799</v>
      </c>
      <c r="R414" s="123"/>
      <c r="S414" s="138">
        <f t="shared" si="199"/>
        <v>79.972200377999982</v>
      </c>
      <c r="T414" s="139">
        <f t="shared" si="200"/>
        <v>13622.584570689083</v>
      </c>
    </row>
    <row r="415" spans="1:20" s="7" customFormat="1" x14ac:dyDescent="0.25">
      <c r="A415" s="113">
        <f>IF(J415&lt;&gt;"",1+MAX($A$17:A414),"")</f>
        <v>315</v>
      </c>
      <c r="B415" s="104"/>
      <c r="C415" s="104"/>
      <c r="D415" s="102" t="s">
        <v>69</v>
      </c>
      <c r="E415" s="125" t="s">
        <v>140</v>
      </c>
      <c r="F415" s="218" t="s">
        <v>1032</v>
      </c>
      <c r="G415" s="111">
        <v>376.69</v>
      </c>
      <c r="H415" s="51">
        <f>IF(VLOOKUP(J415,'HOURLY RATES'!B$116:C$124,2,0)=0,$J$3,VLOOKUP(J415,'HOURLY RATES'!B$116:C$124,2,0))</f>
        <v>0.05</v>
      </c>
      <c r="I415" s="52">
        <f t="shared" si="205"/>
        <v>395.52449999999999</v>
      </c>
      <c r="J415" s="101" t="s">
        <v>250</v>
      </c>
      <c r="K415" s="159">
        <v>0.40100000000000002</v>
      </c>
      <c r="L415" s="160">
        <f t="shared" si="206"/>
        <v>158.60532449999999</v>
      </c>
      <c r="M415" s="57">
        <f>IF(VLOOKUP(E415,'HOURLY RATES'!C$6:D$105,2,0)=0,$E$3,VLOOKUP(E415,'HOURLY RATES'!C$6:D$105,2,0))</f>
        <v>118.2114</v>
      </c>
      <c r="N415" s="161">
        <f t="shared" si="207"/>
        <v>18748.957456599299</v>
      </c>
      <c r="O415" s="108">
        <v>20.21</v>
      </c>
      <c r="P415" s="108">
        <f t="shared" si="208"/>
        <v>7993.5501450000002</v>
      </c>
      <c r="Q415" s="162">
        <f t="shared" si="209"/>
        <v>26742.5076015993</v>
      </c>
      <c r="R415" s="123"/>
      <c r="S415" s="138">
        <f t="shared" si="199"/>
        <v>87.15357187075</v>
      </c>
      <c r="T415" s="139">
        <f t="shared" si="200"/>
        <v>34471.372937392458</v>
      </c>
    </row>
    <row r="416" spans="1:20" s="7" customFormat="1" x14ac:dyDescent="0.25">
      <c r="A416" s="113">
        <f>IF(J416&lt;&gt;"",1+MAX($A$17:A415),"")</f>
        <v>316</v>
      </c>
      <c r="B416" s="104"/>
      <c r="C416" s="104"/>
      <c r="D416" s="102" t="s">
        <v>69</v>
      </c>
      <c r="E416" s="125" t="s">
        <v>140</v>
      </c>
      <c r="F416" s="218" t="s">
        <v>1033</v>
      </c>
      <c r="G416" s="111">
        <v>283.77</v>
      </c>
      <c r="H416" s="51">
        <f>IF(VLOOKUP(J416,'HOURLY RATES'!B$116:C$124,2,0)=0,$J$3,VLOOKUP(J416,'HOURLY RATES'!B$116:C$124,2,0))</f>
        <v>0.05</v>
      </c>
      <c r="I416" s="52">
        <f t="shared" si="205"/>
        <v>297.95850000000002</v>
      </c>
      <c r="J416" s="101" t="s">
        <v>250</v>
      </c>
      <c r="K416" s="159">
        <v>0.435</v>
      </c>
      <c r="L416" s="160">
        <f t="shared" si="206"/>
        <v>129.61194750000001</v>
      </c>
      <c r="M416" s="57">
        <f>IF(VLOOKUP(E416,'HOURLY RATES'!C$6:D$105,2,0)=0,$E$3,VLOOKUP(E416,'HOURLY RATES'!C$6:D$105,2,0))</f>
        <v>118.2114</v>
      </c>
      <c r="N416" s="161">
        <f t="shared" si="207"/>
        <v>15321.609770701501</v>
      </c>
      <c r="O416" s="108">
        <v>21.9</v>
      </c>
      <c r="P416" s="108">
        <f t="shared" si="208"/>
        <v>6525.29115</v>
      </c>
      <c r="Q416" s="162">
        <f t="shared" si="209"/>
        <v>21846.900920701501</v>
      </c>
      <c r="R416" s="123"/>
      <c r="S416" s="138">
        <f t="shared" ref="S416:S479" si="210">((((N416*(1+$D$7))+(P416*(1+$D$5+$D$6)))*(1+$D$8)))/I416</f>
        <v>94.511654711249989</v>
      </c>
      <c r="T416" s="139">
        <f t="shared" ref="T416:T479" si="211">S416*I416</f>
        <v>28160.550870281982</v>
      </c>
    </row>
    <row r="417" spans="1:20" s="7" customFormat="1" x14ac:dyDescent="0.25">
      <c r="A417" s="113">
        <f>IF(J417&lt;&gt;"",1+MAX($A$17:A416),"")</f>
        <v>317</v>
      </c>
      <c r="B417" s="104"/>
      <c r="C417" s="104"/>
      <c r="D417" s="102" t="s">
        <v>69</v>
      </c>
      <c r="E417" s="125" t="s">
        <v>140</v>
      </c>
      <c r="F417" s="218" t="s">
        <v>1034</v>
      </c>
      <c r="G417" s="111">
        <v>157.52000000000001</v>
      </c>
      <c r="H417" s="51">
        <f>IF(VLOOKUP(J417,'HOURLY RATES'!B$116:C$124,2,0)=0,$J$3,VLOOKUP(J417,'HOURLY RATES'!B$116:C$124,2,0))</f>
        <v>0.05</v>
      </c>
      <c r="I417" s="52">
        <f t="shared" si="205"/>
        <v>165.39600000000002</v>
      </c>
      <c r="J417" s="101" t="s">
        <v>250</v>
      </c>
      <c r="K417" s="159">
        <v>0.435</v>
      </c>
      <c r="L417" s="160">
        <f t="shared" si="206"/>
        <v>71.94726</v>
      </c>
      <c r="M417" s="57">
        <f>IF(VLOOKUP(E417,'HOURLY RATES'!C$6:D$105,2,0)=0,$E$3,VLOOKUP(E417,'HOURLY RATES'!C$6:D$105,2,0))</f>
        <v>118.2114</v>
      </c>
      <c r="N417" s="161">
        <f t="shared" si="207"/>
        <v>8504.9863307639989</v>
      </c>
      <c r="O417" s="108">
        <v>21.91</v>
      </c>
      <c r="P417" s="108">
        <f t="shared" si="208"/>
        <v>3623.8263600000005</v>
      </c>
      <c r="Q417" s="162">
        <f t="shared" si="209"/>
        <v>12128.812690764</v>
      </c>
      <c r="R417" s="123"/>
      <c r="S417" s="138">
        <f t="shared" si="210"/>
        <v>94.525020028249969</v>
      </c>
      <c r="T417" s="139">
        <f t="shared" si="211"/>
        <v>15634.060212592432</v>
      </c>
    </row>
    <row r="418" spans="1:20" s="7" customFormat="1" x14ac:dyDescent="0.25">
      <c r="A418" s="113">
        <f>IF(J418&lt;&gt;"",1+MAX($A$17:A417),"")</f>
        <v>318</v>
      </c>
      <c r="B418" s="104"/>
      <c r="C418" s="104"/>
      <c r="D418" s="102" t="s">
        <v>69</v>
      </c>
      <c r="E418" s="125" t="s">
        <v>140</v>
      </c>
      <c r="F418" s="218" t="s">
        <v>1035</v>
      </c>
      <c r="G418" s="111">
        <v>261.47000000000003</v>
      </c>
      <c r="H418" s="51">
        <f>IF(VLOOKUP(J418,'HOURLY RATES'!B$116:C$124,2,0)=0,$J$3,VLOOKUP(J418,'HOURLY RATES'!B$116:C$124,2,0))</f>
        <v>0.05</v>
      </c>
      <c r="I418" s="52">
        <f t="shared" si="205"/>
        <v>274.54350000000005</v>
      </c>
      <c r="J418" s="101" t="s">
        <v>250</v>
      </c>
      <c r="K418" s="159">
        <v>0.46800000000000003</v>
      </c>
      <c r="L418" s="160">
        <f t="shared" si="206"/>
        <v>128.48635800000002</v>
      </c>
      <c r="M418" s="57">
        <f>IF(VLOOKUP(E418,'HOURLY RATES'!C$6:D$105,2,0)=0,$E$3,VLOOKUP(E418,'HOURLY RATES'!C$6:D$105,2,0))</f>
        <v>118.2114</v>
      </c>
      <c r="N418" s="161">
        <f t="shared" si="207"/>
        <v>15188.552260081202</v>
      </c>
      <c r="O418" s="108">
        <v>23.59</v>
      </c>
      <c r="P418" s="108">
        <f t="shared" si="208"/>
        <v>6476.4811650000011</v>
      </c>
      <c r="Q418" s="162">
        <f t="shared" si="209"/>
        <v>21665.033425081201</v>
      </c>
      <c r="R418" s="123"/>
      <c r="S418" s="138">
        <f t="shared" si="210"/>
        <v>101.71975683799998</v>
      </c>
      <c r="T418" s="139">
        <f t="shared" si="211"/>
        <v>27926.498061453454</v>
      </c>
    </row>
    <row r="419" spans="1:20" s="7" customFormat="1" x14ac:dyDescent="0.25">
      <c r="A419" s="113">
        <f>IF(J419&lt;&gt;"",1+MAX($A$17:A418),"")</f>
        <v>319</v>
      </c>
      <c r="B419" s="104"/>
      <c r="C419" s="104"/>
      <c r="D419" s="102" t="s">
        <v>69</v>
      </c>
      <c r="E419" s="125" t="s">
        <v>140</v>
      </c>
      <c r="F419" s="218" t="s">
        <v>1036</v>
      </c>
      <c r="G419" s="111">
        <v>28.88</v>
      </c>
      <c r="H419" s="51">
        <f>IF(VLOOKUP(J419,'HOURLY RATES'!B$116:C$124,2,0)=0,$J$3,VLOOKUP(J419,'HOURLY RATES'!B$116:C$124,2,0))</f>
        <v>0.05</v>
      </c>
      <c r="I419" s="52">
        <f t="shared" si="205"/>
        <v>30.324000000000002</v>
      </c>
      <c r="J419" s="101" t="s">
        <v>250</v>
      </c>
      <c r="K419" s="159">
        <v>0.505</v>
      </c>
      <c r="L419" s="160">
        <f t="shared" si="206"/>
        <v>15.31362</v>
      </c>
      <c r="M419" s="57">
        <f>IF(VLOOKUP(E419,'HOURLY RATES'!C$6:D$105,2,0)=0,$E$3,VLOOKUP(E419,'HOURLY RATES'!C$6:D$105,2,0))</f>
        <v>118.2114</v>
      </c>
      <c r="N419" s="161">
        <f t="shared" si="207"/>
        <v>1810.2444592679999</v>
      </c>
      <c r="O419" s="108">
        <v>25.42</v>
      </c>
      <c r="P419" s="108">
        <f t="shared" si="208"/>
        <v>770.83608000000004</v>
      </c>
      <c r="Q419" s="162">
        <f t="shared" si="209"/>
        <v>2581.0805392679999</v>
      </c>
      <c r="R419" s="123"/>
      <c r="S419" s="138">
        <f t="shared" si="210"/>
        <v>109.71489625774998</v>
      </c>
      <c r="T419" s="139">
        <f t="shared" si="211"/>
        <v>3326.9945141200105</v>
      </c>
    </row>
    <row r="420" spans="1:20" s="7" customFormat="1" x14ac:dyDescent="0.25">
      <c r="A420" s="113">
        <f>IF(J420&lt;&gt;"",1+MAX($A$17:A419),"")</f>
        <v>320</v>
      </c>
      <c r="B420" s="104"/>
      <c r="C420" s="104"/>
      <c r="D420" s="102" t="s">
        <v>69</v>
      </c>
      <c r="E420" s="125" t="s">
        <v>140</v>
      </c>
      <c r="F420" s="218" t="s">
        <v>1037</v>
      </c>
      <c r="G420" s="111">
        <v>13.61</v>
      </c>
      <c r="H420" s="51">
        <f>IF(VLOOKUP(J420,'HOURLY RATES'!B$116:C$124,2,0)=0,$J$3,VLOOKUP(J420,'HOURLY RATES'!B$116:C$124,2,0))</f>
        <v>0.05</v>
      </c>
      <c r="I420" s="52">
        <f t="shared" si="205"/>
        <v>14.2905</v>
      </c>
      <c r="J420" s="101" t="s">
        <v>250</v>
      </c>
      <c r="K420" s="159">
        <v>0.441</v>
      </c>
      <c r="L420" s="160">
        <f t="shared" si="206"/>
        <v>6.3021104999999995</v>
      </c>
      <c r="M420" s="57">
        <f>IF(VLOOKUP(E420,'HOURLY RATES'!C$6:D$105,2,0)=0,$E$3,VLOOKUP(E420,'HOURLY RATES'!C$6:D$105,2,0))</f>
        <v>118.2114</v>
      </c>
      <c r="N420" s="161">
        <f t="shared" si="207"/>
        <v>744.9813051596999</v>
      </c>
      <c r="O420" s="108">
        <v>22.19</v>
      </c>
      <c r="P420" s="108">
        <f t="shared" si="208"/>
        <v>317.10619500000001</v>
      </c>
      <c r="Q420" s="162">
        <f t="shared" si="209"/>
        <v>1062.0875001596999</v>
      </c>
      <c r="R420" s="123"/>
      <c r="S420" s="138">
        <f t="shared" si="210"/>
        <v>95.799133186749984</v>
      </c>
      <c r="T420" s="139">
        <f t="shared" si="211"/>
        <v>1369.0175128052506</v>
      </c>
    </row>
    <row r="421" spans="1:20" s="7" customFormat="1" x14ac:dyDescent="0.25">
      <c r="A421" s="113">
        <f>IF(J421&lt;&gt;"",1+MAX($A$17:A420),"")</f>
        <v>321</v>
      </c>
      <c r="B421" s="104"/>
      <c r="C421" s="104"/>
      <c r="D421" s="102" t="s">
        <v>69</v>
      </c>
      <c r="E421" s="125" t="s">
        <v>140</v>
      </c>
      <c r="F421" s="218" t="s">
        <v>1038</v>
      </c>
      <c r="G421" s="111">
        <v>128</v>
      </c>
      <c r="H421" s="51">
        <f>IF(VLOOKUP(J421,'HOURLY RATES'!B$116:C$124,2,0)=0,$J$3,VLOOKUP(J421,'HOURLY RATES'!B$116:C$124,2,0))</f>
        <v>0.05</v>
      </c>
      <c r="I421" s="52">
        <f t="shared" si="205"/>
        <v>134.4</v>
      </c>
      <c r="J421" s="101" t="s">
        <v>250</v>
      </c>
      <c r="K421" s="159">
        <v>0.53600000000000003</v>
      </c>
      <c r="L421" s="160">
        <f t="shared" si="206"/>
        <v>72.03840000000001</v>
      </c>
      <c r="M421" s="57">
        <f>IF(VLOOKUP(E421,'HOURLY RATES'!C$6:D$105,2,0)=0,$E$3,VLOOKUP(E421,'HOURLY RATES'!C$6:D$105,2,0))</f>
        <v>118.2114</v>
      </c>
      <c r="N421" s="161">
        <f t="shared" si="207"/>
        <v>8515.7601177600009</v>
      </c>
      <c r="O421" s="108">
        <v>26.98</v>
      </c>
      <c r="P421" s="108">
        <f t="shared" si="208"/>
        <v>3626.1120000000001</v>
      </c>
      <c r="Q421" s="162">
        <f t="shared" si="209"/>
        <v>12141.872117760002</v>
      </c>
      <c r="R421" s="123"/>
      <c r="S421" s="138">
        <f t="shared" si="210"/>
        <v>116.44928783599998</v>
      </c>
      <c r="T421" s="139">
        <f t="shared" si="211"/>
        <v>15650.784285158399</v>
      </c>
    </row>
    <row r="422" spans="1:20" s="7" customFormat="1" x14ac:dyDescent="0.25">
      <c r="A422" s="113">
        <f>IF(J422&lt;&gt;"",1+MAX($A$17:A421),"")</f>
        <v>322</v>
      </c>
      <c r="B422" s="104"/>
      <c r="C422" s="104"/>
      <c r="D422" s="102" t="s">
        <v>69</v>
      </c>
      <c r="E422" s="125" t="s">
        <v>140</v>
      </c>
      <c r="F422" s="218" t="s">
        <v>1039</v>
      </c>
      <c r="G422" s="111">
        <v>3.02</v>
      </c>
      <c r="H422" s="51">
        <f>IF(VLOOKUP(J422,'HOURLY RATES'!B$116:C$124,2,0)=0,$J$3,VLOOKUP(J422,'HOURLY RATES'!B$116:C$124,2,0))</f>
        <v>0.05</v>
      </c>
      <c r="I422" s="52">
        <f t="shared" si="205"/>
        <v>3.1710000000000003</v>
      </c>
      <c r="J422" s="101" t="s">
        <v>250</v>
      </c>
      <c r="K422" s="159">
        <v>0.42699999999999999</v>
      </c>
      <c r="L422" s="160">
        <f t="shared" si="206"/>
        <v>1.354017</v>
      </c>
      <c r="M422" s="57">
        <f>IF(VLOOKUP(E422,'HOURLY RATES'!C$6:D$105,2,0)=0,$E$3,VLOOKUP(E422,'HOURLY RATES'!C$6:D$105,2,0))</f>
        <v>118.2114</v>
      </c>
      <c r="N422" s="161">
        <f t="shared" si="207"/>
        <v>160.0602451938</v>
      </c>
      <c r="O422" s="108">
        <v>21.5</v>
      </c>
      <c r="P422" s="108">
        <f t="shared" si="208"/>
        <v>68.176500000000004</v>
      </c>
      <c r="Q422" s="162">
        <f t="shared" si="209"/>
        <v>228.2367451938</v>
      </c>
      <c r="R422" s="123"/>
      <c r="S422" s="138">
        <f t="shared" si="210"/>
        <v>92.777196321249988</v>
      </c>
      <c r="T422" s="139">
        <f t="shared" si="211"/>
        <v>294.19648953468374</v>
      </c>
    </row>
    <row r="423" spans="1:20" s="7" customFormat="1" x14ac:dyDescent="0.25">
      <c r="A423" s="113">
        <f>IF(J423&lt;&gt;"",1+MAX($A$17:A422),"")</f>
        <v>323</v>
      </c>
      <c r="B423" s="104"/>
      <c r="C423" s="104"/>
      <c r="D423" s="102" t="s">
        <v>69</v>
      </c>
      <c r="E423" s="125" t="s">
        <v>140</v>
      </c>
      <c r="F423" s="218" t="s">
        <v>1040</v>
      </c>
      <c r="G423" s="111">
        <v>28.32</v>
      </c>
      <c r="H423" s="51">
        <f>IF(VLOOKUP(J423,'HOURLY RATES'!B$116:C$124,2,0)=0,$J$3,VLOOKUP(J423,'HOURLY RATES'!B$116:C$124,2,0))</f>
        <v>0.05</v>
      </c>
      <c r="I423" s="52">
        <f t="shared" si="205"/>
        <v>29.736000000000001</v>
      </c>
      <c r="J423" s="101" t="s">
        <v>250</v>
      </c>
      <c r="K423" s="159">
        <v>0.57199999999999995</v>
      </c>
      <c r="L423" s="160">
        <f t="shared" si="206"/>
        <v>17.008991999999999</v>
      </c>
      <c r="M423" s="57">
        <f>IF(VLOOKUP(E423,'HOURLY RATES'!C$6:D$105,2,0)=0,$E$3,VLOOKUP(E423,'HOURLY RATES'!C$6:D$105,2,0))</f>
        <v>118.2114</v>
      </c>
      <c r="N423" s="161">
        <f t="shared" si="207"/>
        <v>2010.6567569087999</v>
      </c>
      <c r="O423" s="108">
        <v>28.82</v>
      </c>
      <c r="P423" s="108">
        <f t="shared" si="208"/>
        <v>856.99152000000004</v>
      </c>
      <c r="Q423" s="162">
        <f t="shared" si="209"/>
        <v>2867.6482769087997</v>
      </c>
      <c r="R423" s="123"/>
      <c r="S423" s="138">
        <f t="shared" si="210"/>
        <v>124.30781185899998</v>
      </c>
      <c r="T423" s="139">
        <f t="shared" si="211"/>
        <v>3696.4170934392237</v>
      </c>
    </row>
    <row r="424" spans="1:20" s="7" customFormat="1" x14ac:dyDescent="0.25">
      <c r="A424" s="113">
        <f>IF(J424&lt;&gt;"",1+MAX($A$17:A423),"")</f>
        <v>324</v>
      </c>
      <c r="B424" s="104"/>
      <c r="C424" s="104"/>
      <c r="D424" s="102" t="s">
        <v>69</v>
      </c>
      <c r="E424" s="125" t="s">
        <v>140</v>
      </c>
      <c r="F424" s="218" t="s">
        <v>1041</v>
      </c>
      <c r="G424" s="111">
        <v>31.66</v>
      </c>
      <c r="H424" s="51">
        <f>IF(VLOOKUP(J424,'HOURLY RATES'!B$116:C$124,2,0)=0,$J$3,VLOOKUP(J424,'HOURLY RATES'!B$116:C$124,2,0))</f>
        <v>0.05</v>
      </c>
      <c r="I424" s="52">
        <f t="shared" si="205"/>
        <v>33.243000000000002</v>
      </c>
      <c r="J424" s="101" t="s">
        <v>250</v>
      </c>
      <c r="K424" s="159">
        <v>0.60499999999999998</v>
      </c>
      <c r="L424" s="160">
        <f t="shared" si="206"/>
        <v>20.112015</v>
      </c>
      <c r="M424" s="57">
        <f>IF(VLOOKUP(E424,'HOURLY RATES'!C$6:D$105,2,0)=0,$E$3,VLOOKUP(E424,'HOURLY RATES'!C$6:D$105,2,0))</f>
        <v>118.2114</v>
      </c>
      <c r="N424" s="161">
        <f t="shared" si="207"/>
        <v>2377.4694499709999</v>
      </c>
      <c r="O424" s="108">
        <v>30.48</v>
      </c>
      <c r="P424" s="108">
        <f t="shared" si="208"/>
        <v>1013.2466400000001</v>
      </c>
      <c r="Q424" s="162">
        <f t="shared" si="209"/>
        <v>3390.7160899709997</v>
      </c>
      <c r="R424" s="123"/>
      <c r="S424" s="138">
        <f t="shared" si="210"/>
        <v>131.47581803474998</v>
      </c>
      <c r="T424" s="139">
        <f t="shared" si="211"/>
        <v>4370.650618929194</v>
      </c>
    </row>
    <row r="425" spans="1:20" s="7" customFormat="1" x14ac:dyDescent="0.25">
      <c r="A425" s="113">
        <f>IF(J425&lt;&gt;"",1+MAX($A$17:A424),"")</f>
        <v>325</v>
      </c>
      <c r="B425" s="104"/>
      <c r="C425" s="104"/>
      <c r="D425" s="102" t="s">
        <v>69</v>
      </c>
      <c r="E425" s="125" t="s">
        <v>140</v>
      </c>
      <c r="F425" s="218" t="s">
        <v>1042</v>
      </c>
      <c r="G425" s="111">
        <v>27.61</v>
      </c>
      <c r="H425" s="51">
        <f>IF(VLOOKUP(J425,'HOURLY RATES'!B$116:C$124,2,0)=0,$J$3,VLOOKUP(J425,'HOURLY RATES'!B$116:C$124,2,0))</f>
        <v>0.05</v>
      </c>
      <c r="I425" s="52">
        <f t="shared" si="205"/>
        <v>28.990500000000001</v>
      </c>
      <c r="J425" s="101" t="s">
        <v>250</v>
      </c>
      <c r="K425" s="159">
        <v>0.74099999999999999</v>
      </c>
      <c r="L425" s="160">
        <f t="shared" si="206"/>
        <v>21.4819605</v>
      </c>
      <c r="M425" s="57">
        <f>IF(VLOOKUP(E425,'HOURLY RATES'!C$6:D$105,2,0)=0,$E$3,VLOOKUP(E425,'HOURLY RATES'!C$6:D$105,2,0))</f>
        <v>118.2114</v>
      </c>
      <c r="N425" s="161">
        <f t="shared" si="207"/>
        <v>2539.4126254497</v>
      </c>
      <c r="O425" s="108">
        <v>37.29</v>
      </c>
      <c r="P425" s="108">
        <f t="shared" si="208"/>
        <v>1081.0557450000001</v>
      </c>
      <c r="Q425" s="162">
        <f t="shared" si="209"/>
        <v>3620.4683704497002</v>
      </c>
      <c r="R425" s="123"/>
      <c r="S425" s="138">
        <f t="shared" si="210"/>
        <v>160.97497598175002</v>
      </c>
      <c r="T425" s="139">
        <f t="shared" si="211"/>
        <v>4666.7450411989239</v>
      </c>
    </row>
    <row r="426" spans="1:20" s="7" customFormat="1" x14ac:dyDescent="0.25">
      <c r="A426" s="113">
        <f>IF(J426&lt;&gt;"",1+MAX($A$17:A425),"")</f>
        <v>326</v>
      </c>
      <c r="B426" s="104"/>
      <c r="C426" s="104"/>
      <c r="D426" s="102" t="s">
        <v>69</v>
      </c>
      <c r="E426" s="125" t="s">
        <v>140</v>
      </c>
      <c r="F426" s="218" t="s">
        <v>1043</v>
      </c>
      <c r="G426" s="111">
        <v>183.2</v>
      </c>
      <c r="H426" s="51">
        <f>IF(VLOOKUP(J426,'HOURLY RATES'!B$116:C$124,2,0)=0,$J$3,VLOOKUP(J426,'HOURLY RATES'!B$116:C$124,2,0))</f>
        <v>0.05</v>
      </c>
      <c r="I426" s="52">
        <f t="shared" si="205"/>
        <v>192.35999999999999</v>
      </c>
      <c r="J426" s="101" t="s">
        <v>250</v>
      </c>
      <c r="K426" s="159">
        <v>0.60199999999999998</v>
      </c>
      <c r="L426" s="160">
        <f t="shared" si="206"/>
        <v>115.80071999999998</v>
      </c>
      <c r="M426" s="57">
        <f>IF(VLOOKUP(E426,'HOURLY RATES'!C$6:D$105,2,0)=0,$E$3,VLOOKUP(E426,'HOURLY RATES'!C$6:D$105,2,0))</f>
        <v>118.2114</v>
      </c>
      <c r="N426" s="161">
        <f t="shared" si="207"/>
        <v>13688.965232207998</v>
      </c>
      <c r="O426" s="108">
        <v>30.33</v>
      </c>
      <c r="P426" s="108">
        <f t="shared" si="208"/>
        <v>5834.2787999999991</v>
      </c>
      <c r="Q426" s="162">
        <f t="shared" si="209"/>
        <v>19523.244032207996</v>
      </c>
      <c r="R426" s="123"/>
      <c r="S426" s="138">
        <f t="shared" si="210"/>
        <v>130.82539613849997</v>
      </c>
      <c r="T426" s="139">
        <f t="shared" si="211"/>
        <v>25165.573201201852</v>
      </c>
    </row>
    <row r="427" spans="1:20" s="7" customFormat="1" x14ac:dyDescent="0.25">
      <c r="A427" s="113">
        <f>IF(J427&lt;&gt;"",1+MAX($A$17:A426),"")</f>
        <v>327</v>
      </c>
      <c r="B427" s="104"/>
      <c r="C427" s="104"/>
      <c r="D427" s="102" t="s">
        <v>69</v>
      </c>
      <c r="E427" s="125" t="s">
        <v>140</v>
      </c>
      <c r="F427" s="218" t="s">
        <v>1044</v>
      </c>
      <c r="G427" s="111">
        <v>267.68</v>
      </c>
      <c r="H427" s="51">
        <f>IF(VLOOKUP(J427,'HOURLY RATES'!B$116:C$124,2,0)=0,$J$3,VLOOKUP(J427,'HOURLY RATES'!B$116:C$124,2,0))</f>
        <v>0.05</v>
      </c>
      <c r="I427" s="52">
        <f t="shared" si="205"/>
        <v>281.06400000000002</v>
      </c>
      <c r="J427" s="101" t="s">
        <v>250</v>
      </c>
      <c r="K427" s="159">
        <v>0.63600000000000001</v>
      </c>
      <c r="L427" s="160">
        <f t="shared" si="206"/>
        <v>178.75670400000001</v>
      </c>
      <c r="M427" s="57">
        <f>IF(VLOOKUP(E427,'HOURLY RATES'!C$6:D$105,2,0)=0,$E$3,VLOOKUP(E427,'HOURLY RATES'!C$6:D$105,2,0))</f>
        <v>118.2114</v>
      </c>
      <c r="N427" s="161">
        <f t="shared" si="207"/>
        <v>21131.080239225601</v>
      </c>
      <c r="O427" s="108">
        <v>32.01</v>
      </c>
      <c r="P427" s="108">
        <f t="shared" si="208"/>
        <v>8996.8586400000004</v>
      </c>
      <c r="Q427" s="162">
        <f t="shared" si="209"/>
        <v>30127.9388792256</v>
      </c>
      <c r="R427" s="123"/>
      <c r="S427" s="138">
        <f t="shared" si="210"/>
        <v>138.17011366199998</v>
      </c>
      <c r="T427" s="139">
        <f t="shared" si="211"/>
        <v>38834.644826296368</v>
      </c>
    </row>
    <row r="428" spans="1:20" s="7" customFormat="1" x14ac:dyDescent="0.25">
      <c r="A428" s="113">
        <f>IF(J428&lt;&gt;"",1+MAX($A$17:A427),"")</f>
        <v>328</v>
      </c>
      <c r="B428" s="104"/>
      <c r="C428" s="104"/>
      <c r="D428" s="102" t="s">
        <v>69</v>
      </c>
      <c r="E428" s="125" t="s">
        <v>140</v>
      </c>
      <c r="F428" s="218" t="s">
        <v>1045</v>
      </c>
      <c r="G428" s="111">
        <v>87.64</v>
      </c>
      <c r="H428" s="51">
        <f>IF(VLOOKUP(J428,'HOURLY RATES'!B$116:C$124,2,0)=0,$J$3,VLOOKUP(J428,'HOURLY RATES'!B$116:C$124,2,0))</f>
        <v>0.05</v>
      </c>
      <c r="I428" s="52">
        <f t="shared" si="205"/>
        <v>92.022000000000006</v>
      </c>
      <c r="J428" s="101" t="s">
        <v>250</v>
      </c>
      <c r="K428" s="159">
        <v>0.67</v>
      </c>
      <c r="L428" s="160">
        <f t="shared" si="206"/>
        <v>61.654740000000004</v>
      </c>
      <c r="M428" s="57">
        <f>IF(VLOOKUP(E428,'HOURLY RATES'!C$6:D$105,2,0)=0,$E$3,VLOOKUP(E428,'HOURLY RATES'!C$6:D$105,2,0))</f>
        <v>118.2114</v>
      </c>
      <c r="N428" s="161">
        <f t="shared" si="207"/>
        <v>7288.2931320360003</v>
      </c>
      <c r="O428" s="108">
        <v>33.74</v>
      </c>
      <c r="P428" s="108">
        <f t="shared" si="208"/>
        <v>3104.8222800000003</v>
      </c>
      <c r="Q428" s="162">
        <f t="shared" si="209"/>
        <v>10393.115412036001</v>
      </c>
      <c r="R428" s="123"/>
      <c r="S428" s="138">
        <f t="shared" si="210"/>
        <v>145.58165777049999</v>
      </c>
      <c r="T428" s="139">
        <f t="shared" si="211"/>
        <v>13396.715311356951</v>
      </c>
    </row>
    <row r="429" spans="1:20" s="7" customFormat="1" x14ac:dyDescent="0.25">
      <c r="A429" s="113">
        <f>IF(J429&lt;&gt;"",1+MAX($A$17:A428),"")</f>
        <v>329</v>
      </c>
      <c r="B429" s="104"/>
      <c r="C429" s="104"/>
      <c r="D429" s="102" t="s">
        <v>69</v>
      </c>
      <c r="E429" s="125" t="s">
        <v>140</v>
      </c>
      <c r="F429" s="218" t="s">
        <v>1046</v>
      </c>
      <c r="G429" s="111">
        <v>40.64</v>
      </c>
      <c r="H429" s="51">
        <f>IF(VLOOKUP(J429,'HOURLY RATES'!B$116:C$124,2,0)=0,$J$3,VLOOKUP(J429,'HOURLY RATES'!B$116:C$124,2,0))</f>
        <v>0.05</v>
      </c>
      <c r="I429" s="52">
        <f t="shared" si="205"/>
        <v>42.672000000000004</v>
      </c>
      <c r="J429" s="101" t="s">
        <v>250</v>
      </c>
      <c r="K429" s="159">
        <v>0.70499999999999996</v>
      </c>
      <c r="L429" s="160">
        <f t="shared" si="206"/>
        <v>30.083760000000002</v>
      </c>
      <c r="M429" s="57">
        <f>IF(VLOOKUP(E429,'HOURLY RATES'!C$6:D$105,2,0)=0,$E$3,VLOOKUP(E429,'HOURLY RATES'!C$6:D$105,2,0))</f>
        <v>118.2114</v>
      </c>
      <c r="N429" s="161">
        <f t="shared" si="207"/>
        <v>3556.2433868640001</v>
      </c>
      <c r="O429" s="108">
        <v>35.520000000000003</v>
      </c>
      <c r="P429" s="108">
        <f t="shared" si="208"/>
        <v>1515.7094400000003</v>
      </c>
      <c r="Q429" s="162">
        <f t="shared" si="209"/>
        <v>5071.9528268640006</v>
      </c>
      <c r="R429" s="123"/>
      <c r="S429" s="138">
        <f t="shared" si="210"/>
        <v>153.21000917774998</v>
      </c>
      <c r="T429" s="139">
        <f t="shared" si="211"/>
        <v>6537.7775116329476</v>
      </c>
    </row>
    <row r="430" spans="1:20" s="7" customFormat="1" x14ac:dyDescent="0.25">
      <c r="A430" s="113">
        <f>IF(J430&lt;&gt;"",1+MAX($A$17:A429),"")</f>
        <v>330</v>
      </c>
      <c r="B430" s="104"/>
      <c r="C430" s="104"/>
      <c r="D430" s="102" t="s">
        <v>69</v>
      </c>
      <c r="E430" s="125" t="s">
        <v>140</v>
      </c>
      <c r="F430" s="218" t="s">
        <v>1047</v>
      </c>
      <c r="G430" s="111">
        <v>48.72</v>
      </c>
      <c r="H430" s="51">
        <f>IF(VLOOKUP(J430,'HOURLY RATES'!B$116:C$124,2,0)=0,$J$3,VLOOKUP(J430,'HOURLY RATES'!B$116:C$124,2,0))</f>
        <v>0.05</v>
      </c>
      <c r="I430" s="52">
        <f t="shared" si="205"/>
        <v>51.155999999999999</v>
      </c>
      <c r="J430" s="101" t="s">
        <v>250</v>
      </c>
      <c r="K430" s="159">
        <v>0.67100000000000004</v>
      </c>
      <c r="L430" s="160">
        <f t="shared" si="206"/>
        <v>34.325676000000001</v>
      </c>
      <c r="M430" s="57">
        <f>IF(VLOOKUP(E430,'HOURLY RATES'!C$6:D$105,2,0)=0,$E$3,VLOOKUP(E430,'HOURLY RATES'!C$6:D$105,2,0))</f>
        <v>118.2114</v>
      </c>
      <c r="N430" s="161">
        <f t="shared" si="207"/>
        <v>4057.6862159063999</v>
      </c>
      <c r="O430" s="108">
        <v>33.799999999999997</v>
      </c>
      <c r="P430" s="108">
        <f t="shared" si="208"/>
        <v>1729.0727999999999</v>
      </c>
      <c r="Q430" s="162">
        <f t="shared" si="209"/>
        <v>5786.7590159064002</v>
      </c>
      <c r="R430" s="123"/>
      <c r="S430" s="138">
        <f t="shared" si="210"/>
        <v>145.81183038624999</v>
      </c>
      <c r="T430" s="139">
        <f t="shared" si="211"/>
        <v>7459.149995239005</v>
      </c>
    </row>
    <row r="431" spans="1:20" s="7" customFormat="1" x14ac:dyDescent="0.25">
      <c r="A431" s="113">
        <f>IF(J431&lt;&gt;"",1+MAX($A$17:A430),"")</f>
        <v>331</v>
      </c>
      <c r="B431" s="104"/>
      <c r="C431" s="104"/>
      <c r="D431" s="102" t="s">
        <v>69</v>
      </c>
      <c r="E431" s="125" t="s">
        <v>140</v>
      </c>
      <c r="F431" s="218" t="s">
        <v>1048</v>
      </c>
      <c r="G431" s="111">
        <v>40.159999999999997</v>
      </c>
      <c r="H431" s="51">
        <f>IF(VLOOKUP(J431,'HOURLY RATES'!B$116:C$124,2,0)=0,$J$3,VLOOKUP(J431,'HOURLY RATES'!B$116:C$124,2,0))</f>
        <v>0.05</v>
      </c>
      <c r="I431" s="52">
        <f t="shared" si="205"/>
        <v>42.167999999999999</v>
      </c>
      <c r="J431" s="101" t="s">
        <v>250</v>
      </c>
      <c r="K431" s="159">
        <v>0.70499999999999996</v>
      </c>
      <c r="L431" s="160">
        <f t="shared" si="206"/>
        <v>29.728439999999999</v>
      </c>
      <c r="M431" s="57">
        <f>IF(VLOOKUP(E431,'HOURLY RATES'!C$6:D$105,2,0)=0,$E$3,VLOOKUP(E431,'HOURLY RATES'!C$6:D$105,2,0))</f>
        <v>118.2114</v>
      </c>
      <c r="N431" s="161">
        <f t="shared" si="207"/>
        <v>3514.2405122159998</v>
      </c>
      <c r="O431" s="108">
        <v>35.520000000000003</v>
      </c>
      <c r="P431" s="108">
        <f t="shared" si="208"/>
        <v>1497.80736</v>
      </c>
      <c r="Q431" s="162">
        <f t="shared" si="209"/>
        <v>5012.0478722159996</v>
      </c>
      <c r="R431" s="123"/>
      <c r="S431" s="138">
        <f t="shared" si="210"/>
        <v>153.21000917774998</v>
      </c>
      <c r="T431" s="139">
        <f t="shared" si="211"/>
        <v>6460.559667007361</v>
      </c>
    </row>
    <row r="432" spans="1:20" s="7" customFormat="1" x14ac:dyDescent="0.25">
      <c r="A432" s="113">
        <f>IF(J432&lt;&gt;"",1+MAX($A$17:A431),"")</f>
        <v>332</v>
      </c>
      <c r="B432" s="104"/>
      <c r="C432" s="104"/>
      <c r="D432" s="102" t="s">
        <v>69</v>
      </c>
      <c r="E432" s="125" t="s">
        <v>140</v>
      </c>
      <c r="F432" s="218" t="s">
        <v>1049</v>
      </c>
      <c r="G432" s="111">
        <v>55.76</v>
      </c>
      <c r="H432" s="51">
        <f>IF(VLOOKUP(J432,'HOURLY RATES'!B$116:C$124,2,0)=0,$J$3,VLOOKUP(J432,'HOURLY RATES'!B$116:C$124,2,0))</f>
        <v>0.05</v>
      </c>
      <c r="I432" s="52">
        <f t="shared" si="205"/>
        <v>58.548000000000002</v>
      </c>
      <c r="J432" s="101" t="s">
        <v>250</v>
      </c>
      <c r="K432" s="159">
        <v>0.73799999999999999</v>
      </c>
      <c r="L432" s="160">
        <f t="shared" si="206"/>
        <v>43.208424000000001</v>
      </c>
      <c r="M432" s="57">
        <f>IF(VLOOKUP(E432,'HOURLY RATES'!C$6:D$105,2,0)=0,$E$3,VLOOKUP(E432,'HOURLY RATES'!C$6:D$105,2,0))</f>
        <v>118.2114</v>
      </c>
      <c r="N432" s="161">
        <f t="shared" si="207"/>
        <v>5107.7282928335999</v>
      </c>
      <c r="O432" s="108">
        <v>37.159999999999997</v>
      </c>
      <c r="P432" s="108">
        <f t="shared" si="208"/>
        <v>2175.6436799999997</v>
      </c>
      <c r="Q432" s="162">
        <f t="shared" si="209"/>
        <v>7283.3719728336</v>
      </c>
      <c r="R432" s="123"/>
      <c r="S432" s="138">
        <f t="shared" si="210"/>
        <v>160.35128471949997</v>
      </c>
      <c r="T432" s="139">
        <f t="shared" si="211"/>
        <v>9388.247017757285</v>
      </c>
    </row>
    <row r="433" spans="1:20" s="7" customFormat="1" x14ac:dyDescent="0.25">
      <c r="A433" s="113">
        <f>IF(J433&lt;&gt;"",1+MAX($A$17:A432),"")</f>
        <v>333</v>
      </c>
      <c r="B433" s="104"/>
      <c r="C433" s="104"/>
      <c r="D433" s="102" t="s">
        <v>69</v>
      </c>
      <c r="E433" s="125" t="s">
        <v>140</v>
      </c>
      <c r="F433" s="218" t="s">
        <v>1050</v>
      </c>
      <c r="G433" s="111">
        <v>170.07</v>
      </c>
      <c r="H433" s="51">
        <f>IF(VLOOKUP(J433,'HOURLY RATES'!B$116:C$124,2,0)=0,$J$3,VLOOKUP(J433,'HOURLY RATES'!B$116:C$124,2,0))</f>
        <v>0.05</v>
      </c>
      <c r="I433" s="52">
        <f t="shared" si="205"/>
        <v>178.5735</v>
      </c>
      <c r="J433" s="101" t="s">
        <v>250</v>
      </c>
      <c r="K433" s="159">
        <v>0.77</v>
      </c>
      <c r="L433" s="160">
        <f t="shared" si="206"/>
        <v>137.50159500000001</v>
      </c>
      <c r="M433" s="57">
        <f>IF(VLOOKUP(E433,'HOURLY RATES'!C$6:D$105,2,0)=0,$E$3,VLOOKUP(E433,'HOURLY RATES'!C$6:D$105,2,0))</f>
        <v>118.2114</v>
      </c>
      <c r="N433" s="161">
        <f t="shared" si="207"/>
        <v>16254.256047183</v>
      </c>
      <c r="O433" s="108">
        <v>38.76</v>
      </c>
      <c r="P433" s="108">
        <f t="shared" si="208"/>
        <v>6921.5088599999999</v>
      </c>
      <c r="Q433" s="162">
        <f t="shared" si="209"/>
        <v>23175.764907183002</v>
      </c>
      <c r="R433" s="123"/>
      <c r="S433" s="138">
        <f t="shared" si="210"/>
        <v>167.2891182795</v>
      </c>
      <c r="T433" s="139">
        <f t="shared" si="211"/>
        <v>29873.403363084293</v>
      </c>
    </row>
    <row r="434" spans="1:20" s="7" customFormat="1" x14ac:dyDescent="0.25">
      <c r="A434" s="113">
        <f>IF(J434&lt;&gt;"",1+MAX($A$17:A433),"")</f>
        <v>334</v>
      </c>
      <c r="B434" s="104"/>
      <c r="C434" s="104"/>
      <c r="D434" s="102" t="s">
        <v>69</v>
      </c>
      <c r="E434" s="125" t="s">
        <v>140</v>
      </c>
      <c r="F434" s="218" t="s">
        <v>1051</v>
      </c>
      <c r="G434" s="111">
        <v>30.84</v>
      </c>
      <c r="H434" s="51">
        <f>IF(VLOOKUP(J434,'HOURLY RATES'!B$116:C$124,2,0)=0,$J$3,VLOOKUP(J434,'HOURLY RATES'!B$116:C$124,2,0))</f>
        <v>0.05</v>
      </c>
      <c r="I434" s="52">
        <f t="shared" si="205"/>
        <v>32.381999999999998</v>
      </c>
      <c r="J434" s="101" t="s">
        <v>250</v>
      </c>
      <c r="K434" s="159">
        <v>0.80700000000000005</v>
      </c>
      <c r="L434" s="160">
        <f t="shared" si="206"/>
        <v>26.132273999999999</v>
      </c>
      <c r="M434" s="57">
        <f>IF(VLOOKUP(E434,'HOURLY RATES'!C$6:D$105,2,0)=0,$E$3,VLOOKUP(E434,'HOURLY RATES'!C$6:D$105,2,0))</f>
        <v>118.2114</v>
      </c>
      <c r="N434" s="161">
        <f t="shared" si="207"/>
        <v>3089.1326947235998</v>
      </c>
      <c r="O434" s="108">
        <v>40.65</v>
      </c>
      <c r="P434" s="108">
        <f t="shared" si="208"/>
        <v>1316.3282999999999</v>
      </c>
      <c r="Q434" s="162">
        <f t="shared" si="209"/>
        <v>4405.4609947235995</v>
      </c>
      <c r="R434" s="123"/>
      <c r="S434" s="138">
        <f t="shared" si="210"/>
        <v>175.36444960124996</v>
      </c>
      <c r="T434" s="139">
        <f t="shared" si="211"/>
        <v>5678.6516069876761</v>
      </c>
    </row>
    <row r="435" spans="1:20" s="7" customFormat="1" x14ac:dyDescent="0.25">
      <c r="A435" s="113">
        <f>IF(J435&lt;&gt;"",1+MAX($A$17:A434),"")</f>
        <v>335</v>
      </c>
      <c r="B435" s="104"/>
      <c r="C435" s="104"/>
      <c r="D435" s="102" t="s">
        <v>69</v>
      </c>
      <c r="E435" s="125" t="s">
        <v>140</v>
      </c>
      <c r="F435" s="218" t="s">
        <v>1052</v>
      </c>
      <c r="G435" s="111">
        <v>74.650000000000006</v>
      </c>
      <c r="H435" s="51">
        <f>IF(VLOOKUP(J435,'HOURLY RATES'!B$116:C$124,2,0)=0,$J$3,VLOOKUP(J435,'HOURLY RATES'!B$116:C$124,2,0))</f>
        <v>0.05</v>
      </c>
      <c r="I435" s="52">
        <f t="shared" si="205"/>
        <v>78.382500000000007</v>
      </c>
      <c r="J435" s="101" t="s">
        <v>250</v>
      </c>
      <c r="K435" s="159">
        <v>1.1020000000000001</v>
      </c>
      <c r="L435" s="160">
        <f t="shared" si="206"/>
        <v>86.377515000000017</v>
      </c>
      <c r="M435" s="57">
        <f>IF(VLOOKUP(E435,'HOURLY RATES'!C$6:D$105,2,0)=0,$E$3,VLOOKUP(E435,'HOURLY RATES'!C$6:D$105,2,0))</f>
        <v>118.2114</v>
      </c>
      <c r="N435" s="161">
        <f t="shared" si="207"/>
        <v>10210.806976671001</v>
      </c>
      <c r="O435" s="108">
        <v>55.48</v>
      </c>
      <c r="P435" s="108">
        <f t="shared" si="208"/>
        <v>4348.6611000000003</v>
      </c>
      <c r="Q435" s="162">
        <f t="shared" si="209"/>
        <v>14559.468076671001</v>
      </c>
      <c r="R435" s="123"/>
      <c r="S435" s="138">
        <f t="shared" si="210"/>
        <v>239.42952526849999</v>
      </c>
      <c r="T435" s="139">
        <f t="shared" si="211"/>
        <v>18767.084764358202</v>
      </c>
    </row>
    <row r="436" spans="1:20" s="7" customFormat="1" x14ac:dyDescent="0.25">
      <c r="A436" s="113">
        <f>IF(J436&lt;&gt;"",1+MAX($A$17:A435),"")</f>
        <v>336</v>
      </c>
      <c r="B436" s="104"/>
      <c r="C436" s="104"/>
      <c r="D436" s="102" t="s">
        <v>69</v>
      </c>
      <c r="E436" s="125" t="s">
        <v>140</v>
      </c>
      <c r="F436" s="218" t="s">
        <v>1053</v>
      </c>
      <c r="G436" s="111">
        <v>99.05</v>
      </c>
      <c r="H436" s="51">
        <f>IF(VLOOKUP(J436,'HOURLY RATES'!B$116:C$124,2,0)=0,$J$3,VLOOKUP(J436,'HOURLY RATES'!B$116:C$124,2,0))</f>
        <v>0.05</v>
      </c>
      <c r="I436" s="52">
        <f t="shared" si="205"/>
        <v>104.0025</v>
      </c>
      <c r="J436" s="101" t="s">
        <v>250</v>
      </c>
      <c r="K436" s="159">
        <v>1.06</v>
      </c>
      <c r="L436" s="160">
        <f t="shared" si="206"/>
        <v>110.24265</v>
      </c>
      <c r="M436" s="57">
        <f>IF(VLOOKUP(E436,'HOURLY RATES'!C$6:D$105,2,0)=0,$E$3,VLOOKUP(E436,'HOURLY RATES'!C$6:D$105,2,0))</f>
        <v>118.2114</v>
      </c>
      <c r="N436" s="161">
        <f t="shared" si="207"/>
        <v>13031.937996209999</v>
      </c>
      <c r="O436" s="108">
        <v>53.4</v>
      </c>
      <c r="P436" s="108">
        <f t="shared" si="208"/>
        <v>5553.7334999999994</v>
      </c>
      <c r="Q436" s="162">
        <f t="shared" si="209"/>
        <v>18585.671496209998</v>
      </c>
      <c r="R436" s="123"/>
      <c r="S436" s="138">
        <f t="shared" si="210"/>
        <v>230.35034935499999</v>
      </c>
      <c r="T436" s="139">
        <f t="shared" si="211"/>
        <v>23957.012208793385</v>
      </c>
    </row>
    <row r="437" spans="1:20" s="7" customFormat="1" x14ac:dyDescent="0.25">
      <c r="A437" s="113">
        <f>IF(J437&lt;&gt;"",1+MAX($A$17:A436),"")</f>
        <v>337</v>
      </c>
      <c r="B437" s="104"/>
      <c r="C437" s="104"/>
      <c r="D437" s="102" t="s">
        <v>69</v>
      </c>
      <c r="E437" s="125" t="s">
        <v>140</v>
      </c>
      <c r="F437" s="218" t="s">
        <v>1054</v>
      </c>
      <c r="G437" s="111">
        <v>108.05</v>
      </c>
      <c r="H437" s="51">
        <f>IF(VLOOKUP(J437,'HOURLY RATES'!B$116:C$124,2,0)=0,$J$3,VLOOKUP(J437,'HOURLY RATES'!B$116:C$124,2,0))</f>
        <v>0.05</v>
      </c>
      <c r="I437" s="52">
        <f t="shared" si="205"/>
        <v>113.4525</v>
      </c>
      <c r="J437" s="101" t="s">
        <v>250</v>
      </c>
      <c r="K437" s="159">
        <v>1.1830000000000001</v>
      </c>
      <c r="L437" s="160">
        <f t="shared" si="206"/>
        <v>134.21430750000002</v>
      </c>
      <c r="M437" s="57">
        <f>IF(VLOOKUP(E437,'HOURLY RATES'!C$6:D$105,2,0)=0,$E$3,VLOOKUP(E437,'HOURLY RATES'!C$6:D$105,2,0))</f>
        <v>118.2114</v>
      </c>
      <c r="N437" s="161">
        <f t="shared" si="207"/>
        <v>15865.661189605502</v>
      </c>
      <c r="O437" s="108">
        <v>59.55</v>
      </c>
      <c r="P437" s="108">
        <f t="shared" si="208"/>
        <v>6756.0963750000001</v>
      </c>
      <c r="Q437" s="162">
        <f t="shared" si="209"/>
        <v>22621.757564605501</v>
      </c>
      <c r="R437" s="123"/>
      <c r="S437" s="138">
        <f t="shared" si="210"/>
        <v>257.01764710125002</v>
      </c>
      <c r="T437" s="139">
        <f t="shared" si="211"/>
        <v>29159.294607754568</v>
      </c>
    </row>
    <row r="438" spans="1:20" s="7" customFormat="1" x14ac:dyDescent="0.25">
      <c r="A438" s="113">
        <f>IF(J438&lt;&gt;"",1+MAX($A$17:A437),"")</f>
        <v>338</v>
      </c>
      <c r="B438" s="104"/>
      <c r="C438" s="104"/>
      <c r="D438" s="102" t="s">
        <v>69</v>
      </c>
      <c r="E438" s="125" t="s">
        <v>140</v>
      </c>
      <c r="F438" s="218" t="s">
        <v>1055</v>
      </c>
      <c r="G438" s="111">
        <v>28.49</v>
      </c>
      <c r="H438" s="51">
        <f>IF(VLOOKUP(J438,'HOURLY RATES'!B$116:C$124,2,0)=0,$J$3,VLOOKUP(J438,'HOURLY RATES'!B$116:C$124,2,0))</f>
        <v>0.05</v>
      </c>
      <c r="I438" s="52">
        <f t="shared" si="205"/>
        <v>29.9145</v>
      </c>
      <c r="J438" s="101" t="s">
        <v>250</v>
      </c>
      <c r="K438" s="159">
        <v>1.107</v>
      </c>
      <c r="L438" s="160">
        <f t="shared" si="206"/>
        <v>33.115351500000003</v>
      </c>
      <c r="M438" s="57">
        <f>IF(VLOOKUP(E438,'HOURLY RATES'!C$6:D$105,2,0)=0,$E$3,VLOOKUP(E438,'HOURLY RATES'!C$6:D$105,2,0))</f>
        <v>118.2114</v>
      </c>
      <c r="N438" s="161">
        <f t="shared" si="207"/>
        <v>3914.6120623071001</v>
      </c>
      <c r="O438" s="108">
        <v>55.72</v>
      </c>
      <c r="P438" s="108">
        <f t="shared" si="208"/>
        <v>1666.8359399999999</v>
      </c>
      <c r="Q438" s="162">
        <f t="shared" si="209"/>
        <v>5581.4480023071001</v>
      </c>
      <c r="R438" s="123"/>
      <c r="S438" s="138">
        <f t="shared" si="210"/>
        <v>240.50019644524997</v>
      </c>
      <c r="T438" s="139">
        <f t="shared" si="211"/>
        <v>7194.4431265614303</v>
      </c>
    </row>
    <row r="439" spans="1:20" s="7" customFormat="1" x14ac:dyDescent="0.25">
      <c r="A439" s="113">
        <f>IF(J439&lt;&gt;"",1+MAX($A$17:A438),"")</f>
        <v>339</v>
      </c>
      <c r="B439" s="104"/>
      <c r="C439" s="104"/>
      <c r="D439" s="102" t="s">
        <v>69</v>
      </c>
      <c r="E439" s="125" t="s">
        <v>140</v>
      </c>
      <c r="F439" s="218" t="s">
        <v>1056</v>
      </c>
      <c r="G439" s="111">
        <v>16.149999999999999</v>
      </c>
      <c r="H439" s="51">
        <f>IF(VLOOKUP(J439,'HOURLY RATES'!B$116:C$124,2,0)=0,$J$3,VLOOKUP(J439,'HOURLY RATES'!B$116:C$124,2,0))</f>
        <v>0.05</v>
      </c>
      <c r="I439" s="52">
        <f t="shared" si="205"/>
        <v>16.9575</v>
      </c>
      <c r="J439" s="101" t="s">
        <v>250</v>
      </c>
      <c r="K439" s="159">
        <v>1.401</v>
      </c>
      <c r="L439" s="160">
        <f t="shared" si="206"/>
        <v>23.757457500000001</v>
      </c>
      <c r="M439" s="57">
        <f>IF(VLOOKUP(E439,'HOURLY RATES'!C$6:D$105,2,0)=0,$E$3,VLOOKUP(E439,'HOURLY RATES'!C$6:D$105,2,0))</f>
        <v>118.2114</v>
      </c>
      <c r="N439" s="161">
        <f t="shared" si="207"/>
        <v>2808.4023115155001</v>
      </c>
      <c r="O439" s="108">
        <v>70.533000000000001</v>
      </c>
      <c r="P439" s="108">
        <f t="shared" si="208"/>
        <v>1196.0633475</v>
      </c>
      <c r="Q439" s="162">
        <f t="shared" si="209"/>
        <v>4004.4656590155</v>
      </c>
      <c r="R439" s="123"/>
      <c r="S439" s="138">
        <f t="shared" si="210"/>
        <v>304.39257035984997</v>
      </c>
      <c r="T439" s="139">
        <f t="shared" si="211"/>
        <v>5161.737011877156</v>
      </c>
    </row>
    <row r="440" spans="1:20" s="7" customFormat="1" x14ac:dyDescent="0.25">
      <c r="A440" s="113">
        <f>IF(J440&lt;&gt;"",1+MAX($A$17:A439),"")</f>
        <v>340</v>
      </c>
      <c r="B440" s="104"/>
      <c r="C440" s="104"/>
      <c r="D440" s="102" t="s">
        <v>69</v>
      </c>
      <c r="E440" s="125" t="s">
        <v>140</v>
      </c>
      <c r="F440" s="218" t="s">
        <v>1057</v>
      </c>
      <c r="G440" s="111">
        <v>70.650000000000006</v>
      </c>
      <c r="H440" s="51">
        <f>IF(VLOOKUP(J440,'HOURLY RATES'!B$116:C$124,2,0)=0,$J$3,VLOOKUP(J440,'HOURLY RATES'!B$116:C$124,2,0))</f>
        <v>0.05</v>
      </c>
      <c r="I440" s="52">
        <f t="shared" si="205"/>
        <v>74.182500000000005</v>
      </c>
      <c r="J440" s="101" t="s">
        <v>250</v>
      </c>
      <c r="K440" s="159">
        <v>1.4710000000000001</v>
      </c>
      <c r="L440" s="160">
        <f t="shared" si="206"/>
        <v>109.12245750000001</v>
      </c>
      <c r="M440" s="57">
        <f>IF(VLOOKUP(E440,'HOURLY RATES'!C$6:D$105,2,0)=0,$E$3,VLOOKUP(E440,'HOURLY RATES'!C$6:D$105,2,0))</f>
        <v>118.2114</v>
      </c>
      <c r="N440" s="161">
        <f t="shared" si="207"/>
        <v>12899.518472515501</v>
      </c>
      <c r="O440" s="108">
        <v>74.09</v>
      </c>
      <c r="P440" s="108">
        <f t="shared" si="208"/>
        <v>5496.1814250000007</v>
      </c>
      <c r="Q440" s="162">
        <f t="shared" si="209"/>
        <v>18395.6998975155</v>
      </c>
      <c r="R440" s="123"/>
      <c r="S440" s="138">
        <f t="shared" si="210"/>
        <v>319.64526357924996</v>
      </c>
      <c r="T440" s="139">
        <f t="shared" si="211"/>
        <v>23712.084765467713</v>
      </c>
    </row>
    <row r="441" spans="1:20" s="7" customFormat="1" x14ac:dyDescent="0.25">
      <c r="A441" s="113">
        <f>IF(J441&lt;&gt;"",1+MAX($A$17:A440),"")</f>
        <v>341</v>
      </c>
      <c r="B441" s="104"/>
      <c r="C441" s="104"/>
      <c r="D441" s="102" t="s">
        <v>69</v>
      </c>
      <c r="E441" s="125" t="s">
        <v>140</v>
      </c>
      <c r="F441" s="218" t="s">
        <v>1058</v>
      </c>
      <c r="G441" s="111">
        <v>68.63</v>
      </c>
      <c r="H441" s="51">
        <f>IF(VLOOKUP(J441,'HOURLY RATES'!B$116:C$124,2,0)=0,$J$3,VLOOKUP(J441,'HOURLY RATES'!B$116:C$124,2,0))</f>
        <v>0.05</v>
      </c>
      <c r="I441" s="52">
        <f t="shared" si="205"/>
        <v>72.061499999999995</v>
      </c>
      <c r="J441" s="101" t="s">
        <v>250</v>
      </c>
      <c r="K441" s="159">
        <v>1.6839999999999999</v>
      </c>
      <c r="L441" s="160">
        <f t="shared" si="206"/>
        <v>121.35156599999999</v>
      </c>
      <c r="M441" s="57">
        <f>IF(VLOOKUP(E441,'HOURLY RATES'!C$6:D$105,2,0)=0,$E$3,VLOOKUP(E441,'HOURLY RATES'!C$6:D$105,2,0))</f>
        <v>118.2114</v>
      </c>
      <c r="N441" s="161">
        <f t="shared" si="207"/>
        <v>14345.138509052398</v>
      </c>
      <c r="O441" s="108">
        <v>84.41</v>
      </c>
      <c r="P441" s="108">
        <f t="shared" si="208"/>
        <v>6082.7112149999994</v>
      </c>
      <c r="Q441" s="162">
        <f t="shared" si="209"/>
        <v>20427.849724052398</v>
      </c>
      <c r="R441" s="123"/>
      <c r="S441" s="138">
        <f t="shared" si="210"/>
        <v>365.38416275199995</v>
      </c>
      <c r="T441" s="139">
        <f t="shared" si="211"/>
        <v>26330.130844153242</v>
      </c>
    </row>
    <row r="442" spans="1:20" s="7" customFormat="1" x14ac:dyDescent="0.25">
      <c r="A442" s="113">
        <f>IF(J442&lt;&gt;"",1+MAX($A$17:A441),"")</f>
        <v>342</v>
      </c>
      <c r="B442" s="104"/>
      <c r="C442" s="104"/>
      <c r="D442" s="102" t="s">
        <v>69</v>
      </c>
      <c r="E442" s="125" t="s">
        <v>140</v>
      </c>
      <c r="F442" s="218" t="s">
        <v>1059</v>
      </c>
      <c r="G442" s="111">
        <v>95.67</v>
      </c>
      <c r="H442" s="51">
        <f>IF(VLOOKUP(J442,'HOURLY RATES'!B$116:C$124,2,0)=0,$J$3,VLOOKUP(J442,'HOURLY RATES'!B$116:C$124,2,0))</f>
        <v>0.05</v>
      </c>
      <c r="I442" s="52">
        <f t="shared" si="205"/>
        <v>100.45350000000001</v>
      </c>
      <c r="J442" s="101" t="s">
        <v>250</v>
      </c>
      <c r="K442" s="159">
        <v>1.778</v>
      </c>
      <c r="L442" s="160">
        <f t="shared" si="206"/>
        <v>178.606323</v>
      </c>
      <c r="M442" s="57">
        <f>IF(VLOOKUP(E442,'HOURLY RATES'!C$6:D$105,2,0)=0,$E$3,VLOOKUP(E442,'HOURLY RATES'!C$6:D$105,2,0))</f>
        <v>118.2114</v>
      </c>
      <c r="N442" s="161">
        <f t="shared" si="207"/>
        <v>21113.303490682199</v>
      </c>
      <c r="O442" s="108">
        <v>89.55</v>
      </c>
      <c r="P442" s="108">
        <f t="shared" si="208"/>
        <v>8995.6109250000009</v>
      </c>
      <c r="Q442" s="162">
        <f t="shared" si="209"/>
        <v>30108.9144156822</v>
      </c>
      <c r="R442" s="123"/>
      <c r="S442" s="138">
        <f t="shared" si="210"/>
        <v>386.35212278249992</v>
      </c>
      <c r="T442" s="139">
        <f t="shared" si="211"/>
        <v>38810.422965931859</v>
      </c>
    </row>
    <row r="443" spans="1:20" s="7" customFormat="1" x14ac:dyDescent="0.25">
      <c r="A443" s="113">
        <f>IF(J443&lt;&gt;"",1+MAX($A$17:A442),"")</f>
        <v>343</v>
      </c>
      <c r="B443" s="104"/>
      <c r="C443" s="104"/>
      <c r="D443" s="102" t="s">
        <v>69</v>
      </c>
      <c r="E443" s="125" t="s">
        <v>140</v>
      </c>
      <c r="F443" s="218" t="s">
        <v>1060</v>
      </c>
      <c r="G443" s="111">
        <v>59.65</v>
      </c>
      <c r="H443" s="51">
        <f>IF(VLOOKUP(J443,'HOURLY RATES'!B$116:C$124,2,0)=0,$J$3,VLOOKUP(J443,'HOURLY RATES'!B$116:C$124,2,0))</f>
        <v>0.05</v>
      </c>
      <c r="I443" s="52">
        <f t="shared" si="205"/>
        <v>62.6325</v>
      </c>
      <c r="J443" s="101" t="s">
        <v>250</v>
      </c>
      <c r="K443" s="159">
        <v>2.1669999999999998</v>
      </c>
      <c r="L443" s="160">
        <f t="shared" si="206"/>
        <v>135.7246275</v>
      </c>
      <c r="M443" s="57">
        <f>IF(VLOOKUP(E443,'HOURLY RATES'!C$6:D$105,2,0)=0,$E$3,VLOOKUP(E443,'HOURLY RATES'!C$6:D$105,2,0))</f>
        <v>118.2114</v>
      </c>
      <c r="N443" s="161">
        <f t="shared" si="207"/>
        <v>16044.1982312535</v>
      </c>
      <c r="O443" s="108">
        <v>109.11</v>
      </c>
      <c r="P443" s="108">
        <f t="shared" si="208"/>
        <v>6833.8320750000003</v>
      </c>
      <c r="Q443" s="162">
        <f t="shared" si="209"/>
        <v>22878.030306253502</v>
      </c>
      <c r="R443" s="123"/>
      <c r="S443" s="138">
        <f t="shared" si="210"/>
        <v>470.83718048324999</v>
      </c>
      <c r="T443" s="139">
        <f t="shared" si="211"/>
        <v>29489.709706617155</v>
      </c>
    </row>
    <row r="444" spans="1:20" s="7" customFormat="1" x14ac:dyDescent="0.25">
      <c r="A444" s="113">
        <f>IF(J444&lt;&gt;"",1+MAX($A$17:A443),"")</f>
        <v>344</v>
      </c>
      <c r="B444" s="104"/>
      <c r="C444" s="104"/>
      <c r="D444" s="102" t="s">
        <v>69</v>
      </c>
      <c r="E444" s="125" t="s">
        <v>140</v>
      </c>
      <c r="F444" s="218" t="s">
        <v>1061</v>
      </c>
      <c r="G444" s="111">
        <v>91.63</v>
      </c>
      <c r="H444" s="51">
        <f>IF(VLOOKUP(J444,'HOURLY RATES'!B$116:C$124,2,0)=0,$J$3,VLOOKUP(J444,'HOURLY RATES'!B$116:C$124,2,0))</f>
        <v>0.05</v>
      </c>
      <c r="I444" s="52">
        <f t="shared" si="205"/>
        <v>96.211500000000001</v>
      </c>
      <c r="J444" s="101" t="s">
        <v>250</v>
      </c>
      <c r="K444" s="159">
        <v>2.5139999999999998</v>
      </c>
      <c r="L444" s="160">
        <f t="shared" si="206"/>
        <v>241.875711</v>
      </c>
      <c r="M444" s="57">
        <f>IF(VLOOKUP(E444,'HOURLY RATES'!C$6:D$105,2,0)=0,$E$3,VLOOKUP(E444,'HOURLY RATES'!C$6:D$105,2,0))</f>
        <v>118.2114</v>
      </c>
      <c r="N444" s="161">
        <f t="shared" si="207"/>
        <v>28592.466423305399</v>
      </c>
      <c r="O444" s="108">
        <v>126.6</v>
      </c>
      <c r="P444" s="108">
        <f t="shared" si="208"/>
        <v>12180.375899999999</v>
      </c>
      <c r="Q444" s="162">
        <f t="shared" si="209"/>
        <v>40772.842323305398</v>
      </c>
      <c r="R444" s="123"/>
      <c r="S444" s="138">
        <f t="shared" si="210"/>
        <v>546.25642758749996</v>
      </c>
      <c r="T444" s="139">
        <f t="shared" si="211"/>
        <v>52556.150282834751</v>
      </c>
    </row>
    <row r="445" spans="1:20" s="7" customFormat="1" x14ac:dyDescent="0.25">
      <c r="A445" s="113" t="str">
        <f>IF(J445&lt;&gt;"",1+MAX($A$17:A444),"")</f>
        <v/>
      </c>
      <c r="B445" s="104"/>
      <c r="C445" s="104"/>
      <c r="D445" s="102"/>
      <c r="E445" s="125"/>
      <c r="F445" s="218" t="s">
        <v>248</v>
      </c>
      <c r="G445" s="110"/>
      <c r="H445" s="106"/>
      <c r="I445" s="107"/>
      <c r="J445" s="101"/>
      <c r="K445" s="159"/>
      <c r="L445" s="160"/>
      <c r="M445" s="161"/>
      <c r="N445" s="161"/>
      <c r="O445" s="108"/>
      <c r="P445" s="108"/>
      <c r="Q445" s="162"/>
      <c r="R445" s="123"/>
      <c r="S445" s="138"/>
      <c r="T445" s="139"/>
    </row>
    <row r="446" spans="1:20" s="7" customFormat="1" x14ac:dyDescent="0.25">
      <c r="A446" s="113">
        <f>IF(J446&lt;&gt;"",1+MAX($A$17:A445),"")</f>
        <v>345</v>
      </c>
      <c r="B446" s="104"/>
      <c r="C446" s="104"/>
      <c r="D446" s="102" t="s">
        <v>69</v>
      </c>
      <c r="E446" s="125" t="s">
        <v>140</v>
      </c>
      <c r="F446" s="218" t="s">
        <v>988</v>
      </c>
      <c r="G446" s="111">
        <v>25.68</v>
      </c>
      <c r="H446" s="51">
        <f>IF(VLOOKUP(J446,'HOURLY RATES'!B$116:C$124,2,0)=0,$J$3,VLOOKUP(J446,'HOURLY RATES'!B$116:C$124,2,0))</f>
        <v>0.05</v>
      </c>
      <c r="I446" s="52">
        <f t="shared" ref="I446:I453" si="212">(G446*(1+H446))</f>
        <v>26.964000000000002</v>
      </c>
      <c r="J446" s="101" t="s">
        <v>250</v>
      </c>
      <c r="K446" s="159">
        <v>1.01</v>
      </c>
      <c r="L446" s="160">
        <f t="shared" ref="L446:L453" si="213">K446*I446</f>
        <v>27.233640000000001</v>
      </c>
      <c r="M446" s="57">
        <f>IF(VLOOKUP(E446,'HOURLY RATES'!C$6:D$105,2,0)=0,$E$3,VLOOKUP(E446,'HOURLY RATES'!C$6:D$105,2,0))</f>
        <v>118.2114</v>
      </c>
      <c r="N446" s="161">
        <f t="shared" ref="N446:N453" si="214">M446*L446</f>
        <v>3219.3267114959999</v>
      </c>
      <c r="O446" s="108">
        <v>50.88</v>
      </c>
      <c r="P446" s="108">
        <f t="shared" ref="P446:P453" si="215">O446*I446</f>
        <v>1371.9283200000002</v>
      </c>
      <c r="Q446" s="162">
        <f t="shared" ref="Q446:Q453" si="216">P446+N446</f>
        <v>4591.2550314959999</v>
      </c>
      <c r="R446" s="123"/>
      <c r="S446" s="138">
        <f t="shared" si="210"/>
        <v>219.48325378349998</v>
      </c>
      <c r="T446" s="139">
        <f t="shared" si="211"/>
        <v>5918.1464550182936</v>
      </c>
    </row>
    <row r="447" spans="1:20" s="7" customFormat="1" x14ac:dyDescent="0.25">
      <c r="A447" s="113">
        <f>IF(J447&lt;&gt;"",1+MAX($A$17:A446),"")</f>
        <v>346</v>
      </c>
      <c r="B447" s="104"/>
      <c r="C447" s="104"/>
      <c r="D447" s="102" t="s">
        <v>69</v>
      </c>
      <c r="E447" s="125" t="s">
        <v>140</v>
      </c>
      <c r="F447" s="218" t="s">
        <v>989</v>
      </c>
      <c r="G447" s="111">
        <v>25.67</v>
      </c>
      <c r="H447" s="51">
        <f>IF(VLOOKUP(J447,'HOURLY RATES'!B$116:C$124,2,0)=0,$J$3,VLOOKUP(J447,'HOURLY RATES'!B$116:C$124,2,0))</f>
        <v>0.05</v>
      </c>
      <c r="I447" s="52">
        <f t="shared" si="212"/>
        <v>26.953500000000002</v>
      </c>
      <c r="J447" s="101" t="s">
        <v>250</v>
      </c>
      <c r="K447" s="159">
        <v>0.74099999999999999</v>
      </c>
      <c r="L447" s="160">
        <f t="shared" si="213"/>
        <v>19.9725435</v>
      </c>
      <c r="M447" s="57">
        <f>IF(VLOOKUP(E447,'HOURLY RATES'!C$6:D$105,2,0)=0,$E$3,VLOOKUP(E447,'HOURLY RATES'!C$6:D$105,2,0))</f>
        <v>118.2114</v>
      </c>
      <c r="N447" s="161">
        <f t="shared" si="214"/>
        <v>2360.9823286958999</v>
      </c>
      <c r="O447" s="108">
        <v>37.31</v>
      </c>
      <c r="P447" s="108">
        <f t="shared" si="215"/>
        <v>1005.6350850000001</v>
      </c>
      <c r="Q447" s="162">
        <f t="shared" si="216"/>
        <v>3366.6174136958998</v>
      </c>
      <c r="R447" s="123"/>
      <c r="S447" s="138">
        <f t="shared" si="210"/>
        <v>161.00170661575001</v>
      </c>
      <c r="T447" s="139">
        <f t="shared" si="211"/>
        <v>4339.5594992676179</v>
      </c>
    </row>
    <row r="448" spans="1:20" s="7" customFormat="1" x14ac:dyDescent="0.25">
      <c r="A448" s="113">
        <f>IF(J448&lt;&gt;"",1+MAX($A$17:A447),"")</f>
        <v>347</v>
      </c>
      <c r="B448" s="104"/>
      <c r="C448" s="104"/>
      <c r="D448" s="102" t="s">
        <v>69</v>
      </c>
      <c r="E448" s="125" t="s">
        <v>140</v>
      </c>
      <c r="F448" s="218" t="s">
        <v>990</v>
      </c>
      <c r="G448" s="111">
        <v>25.15</v>
      </c>
      <c r="H448" s="51">
        <f>IF(VLOOKUP(J448,'HOURLY RATES'!B$116:C$124,2,0)=0,$J$3,VLOOKUP(J448,'HOURLY RATES'!B$116:C$124,2,0))</f>
        <v>0.05</v>
      </c>
      <c r="I448" s="52">
        <f t="shared" si="212"/>
        <v>26.407499999999999</v>
      </c>
      <c r="J448" s="101" t="s">
        <v>250</v>
      </c>
      <c r="K448" s="159">
        <v>0.53900000000000003</v>
      </c>
      <c r="L448" s="160">
        <f t="shared" si="213"/>
        <v>14.2336425</v>
      </c>
      <c r="M448" s="57">
        <f>IF(VLOOKUP(E448,'HOURLY RATES'!C$6:D$105,2,0)=0,$E$3,VLOOKUP(E448,'HOURLY RATES'!C$6:D$105,2,0))</f>
        <v>118.2114</v>
      </c>
      <c r="N448" s="161">
        <f t="shared" si="214"/>
        <v>1682.5788070245001</v>
      </c>
      <c r="O448" s="108">
        <v>27.14</v>
      </c>
      <c r="P448" s="108">
        <f t="shared" si="215"/>
        <v>716.69954999999993</v>
      </c>
      <c r="Q448" s="162">
        <f t="shared" si="216"/>
        <v>2399.2783570245001</v>
      </c>
      <c r="R448" s="123"/>
      <c r="S448" s="138">
        <f t="shared" si="210"/>
        <v>117.11307504925</v>
      </c>
      <c r="T448" s="139">
        <f t="shared" si="211"/>
        <v>3092.6635293630693</v>
      </c>
    </row>
    <row r="449" spans="1:20" s="7" customFormat="1" x14ac:dyDescent="0.25">
      <c r="A449" s="113">
        <f>IF(J449&lt;&gt;"",1+MAX($A$17:A448),"")</f>
        <v>348</v>
      </c>
      <c r="B449" s="104"/>
      <c r="C449" s="104"/>
      <c r="D449" s="102" t="s">
        <v>69</v>
      </c>
      <c r="E449" s="125" t="s">
        <v>140</v>
      </c>
      <c r="F449" s="218" t="s">
        <v>991</v>
      </c>
      <c r="G449" s="111">
        <v>22.95</v>
      </c>
      <c r="H449" s="51">
        <f>IF(VLOOKUP(J449,'HOURLY RATES'!B$116:C$124,2,0)=0,$J$3,VLOOKUP(J449,'HOURLY RATES'!B$116:C$124,2,0))</f>
        <v>0.05</v>
      </c>
      <c r="I449" s="52">
        <f t="shared" si="212"/>
        <v>24.0975</v>
      </c>
      <c r="J449" s="101" t="s">
        <v>250</v>
      </c>
      <c r="K449" s="159">
        <v>0.47199999999999998</v>
      </c>
      <c r="L449" s="160">
        <f t="shared" si="213"/>
        <v>11.37402</v>
      </c>
      <c r="M449" s="57">
        <f>IF(VLOOKUP(E449,'HOURLY RATES'!C$6:D$105,2,0)=0,$E$3,VLOOKUP(E449,'HOURLY RATES'!C$6:D$105,2,0))</f>
        <v>118.2114</v>
      </c>
      <c r="N449" s="161">
        <f t="shared" si="214"/>
        <v>1344.538827828</v>
      </c>
      <c r="O449" s="108">
        <v>23.77</v>
      </c>
      <c r="P449" s="108">
        <f t="shared" si="215"/>
        <v>572.79757499999994</v>
      </c>
      <c r="Q449" s="162">
        <f t="shared" si="216"/>
        <v>1917.3364028279998</v>
      </c>
      <c r="R449" s="123"/>
      <c r="S449" s="138">
        <f t="shared" si="210"/>
        <v>102.56025539899998</v>
      </c>
      <c r="T449" s="139">
        <f t="shared" si="211"/>
        <v>2471.4457544774023</v>
      </c>
    </row>
    <row r="450" spans="1:20" s="7" customFormat="1" x14ac:dyDescent="0.25">
      <c r="A450" s="113">
        <f>IF(J450&lt;&gt;"",1+MAX($A$17:A449),"")</f>
        <v>349</v>
      </c>
      <c r="B450" s="104"/>
      <c r="C450" s="104"/>
      <c r="D450" s="102" t="s">
        <v>69</v>
      </c>
      <c r="E450" s="125" t="s">
        <v>140</v>
      </c>
      <c r="F450" s="218" t="s">
        <v>992</v>
      </c>
      <c r="G450" s="111">
        <v>17.86</v>
      </c>
      <c r="H450" s="51">
        <f>IF(VLOOKUP(J450,'HOURLY RATES'!B$116:C$124,2,0)=0,$J$3,VLOOKUP(J450,'HOURLY RATES'!B$116:C$124,2,0))</f>
        <v>0.05</v>
      </c>
      <c r="I450" s="52">
        <f t="shared" si="212"/>
        <v>18.753</v>
      </c>
      <c r="J450" s="101" t="s">
        <v>250</v>
      </c>
      <c r="K450" s="159">
        <v>0.40500000000000003</v>
      </c>
      <c r="L450" s="160">
        <f t="shared" si="213"/>
        <v>7.5949650000000002</v>
      </c>
      <c r="M450" s="57">
        <f>IF(VLOOKUP(E450,'HOURLY RATES'!C$6:D$105,2,0)=0,$E$3,VLOOKUP(E450,'HOURLY RATES'!C$6:D$105,2,0))</f>
        <v>118.2114</v>
      </c>
      <c r="N450" s="161">
        <f t="shared" si="214"/>
        <v>897.81144560100006</v>
      </c>
      <c r="O450" s="108">
        <v>20.420000000000002</v>
      </c>
      <c r="P450" s="108">
        <f t="shared" si="215"/>
        <v>382.93626000000006</v>
      </c>
      <c r="Q450" s="162">
        <f t="shared" si="216"/>
        <v>1280.7477056010002</v>
      </c>
      <c r="R450" s="123"/>
      <c r="S450" s="138">
        <f t="shared" si="210"/>
        <v>88.034166382750001</v>
      </c>
      <c r="T450" s="139">
        <f t="shared" si="211"/>
        <v>1650.9047221757107</v>
      </c>
    </row>
    <row r="451" spans="1:20" s="7" customFormat="1" x14ac:dyDescent="0.25">
      <c r="A451" s="113">
        <f>IF(J451&lt;&gt;"",1+MAX($A$17:A450),"")</f>
        <v>350</v>
      </c>
      <c r="B451" s="104"/>
      <c r="C451" s="104"/>
      <c r="D451" s="102" t="s">
        <v>69</v>
      </c>
      <c r="E451" s="125" t="s">
        <v>140</v>
      </c>
      <c r="F451" s="218" t="s">
        <v>993</v>
      </c>
      <c r="G451" s="111">
        <v>17.96</v>
      </c>
      <c r="H451" s="51">
        <f>IF(VLOOKUP(J451,'HOURLY RATES'!B$116:C$124,2,0)=0,$J$3,VLOOKUP(J451,'HOURLY RATES'!B$116:C$124,2,0))</f>
        <v>0.05</v>
      </c>
      <c r="I451" s="52">
        <f t="shared" si="212"/>
        <v>18.858000000000001</v>
      </c>
      <c r="J451" s="101" t="s">
        <v>250</v>
      </c>
      <c r="K451" s="159">
        <v>0.20300000000000001</v>
      </c>
      <c r="L451" s="160">
        <f t="shared" si="213"/>
        <v>3.8281740000000002</v>
      </c>
      <c r="M451" s="57">
        <f>IF(VLOOKUP(E451,'HOURLY RATES'!C$6:D$105,2,0)=0,$E$3,VLOOKUP(E451,'HOURLY RATES'!C$6:D$105,2,0))</f>
        <v>118.2114</v>
      </c>
      <c r="N451" s="161">
        <f t="shared" si="214"/>
        <v>452.53380798360001</v>
      </c>
      <c r="O451" s="108">
        <v>10.210000000000001</v>
      </c>
      <c r="P451" s="108">
        <f t="shared" si="215"/>
        <v>192.54018000000002</v>
      </c>
      <c r="Q451" s="162">
        <f t="shared" si="216"/>
        <v>645.07398798360009</v>
      </c>
      <c r="R451" s="123"/>
      <c r="S451" s="138">
        <f t="shared" si="210"/>
        <v>44.092073548249999</v>
      </c>
      <c r="T451" s="139">
        <f t="shared" si="211"/>
        <v>831.48832297289846</v>
      </c>
    </row>
    <row r="452" spans="1:20" s="7" customFormat="1" x14ac:dyDescent="0.25">
      <c r="A452" s="113">
        <f>IF(J452&lt;&gt;"",1+MAX($A$17:A451),"")</f>
        <v>351</v>
      </c>
      <c r="B452" s="104"/>
      <c r="C452" s="104"/>
      <c r="D452" s="102" t="s">
        <v>69</v>
      </c>
      <c r="E452" s="125" t="s">
        <v>140</v>
      </c>
      <c r="F452" s="218" t="s">
        <v>980</v>
      </c>
      <c r="G452" s="111">
        <v>50.66</v>
      </c>
      <c r="H452" s="51">
        <f>IF(VLOOKUP(J452,'HOURLY RATES'!B$116:C$124,2,0)=0,$J$3,VLOOKUP(J452,'HOURLY RATES'!B$116:C$124,2,0))</f>
        <v>0.05</v>
      </c>
      <c r="I452" s="52">
        <f t="shared" si="212"/>
        <v>53.192999999999998</v>
      </c>
      <c r="J452" s="101" t="s">
        <v>250</v>
      </c>
      <c r="K452" s="159">
        <v>0.20100000000000001</v>
      </c>
      <c r="L452" s="160">
        <f t="shared" si="213"/>
        <v>10.691793000000001</v>
      </c>
      <c r="M452" s="57">
        <f>IF(VLOOKUP(E452,'HOURLY RATES'!C$6:D$105,2,0)=0,$E$3,VLOOKUP(E452,'HOURLY RATES'!C$6:D$105,2,0))</f>
        <v>118.2114</v>
      </c>
      <c r="N452" s="161">
        <f t="shared" si="214"/>
        <v>1263.8918190402001</v>
      </c>
      <c r="O452" s="108">
        <v>10.14</v>
      </c>
      <c r="P452" s="108">
        <f t="shared" si="215"/>
        <v>539.37702000000002</v>
      </c>
      <c r="Q452" s="162">
        <f t="shared" si="216"/>
        <v>1803.2688390402</v>
      </c>
      <c r="R452" s="123"/>
      <c r="S452" s="138">
        <f t="shared" si="210"/>
        <v>43.698554901750001</v>
      </c>
      <c r="T452" s="139">
        <f t="shared" si="211"/>
        <v>2324.4572308887878</v>
      </c>
    </row>
    <row r="453" spans="1:20" s="7" customFormat="1" x14ac:dyDescent="0.25">
      <c r="A453" s="113">
        <f>IF(J453&lt;&gt;"",1+MAX($A$17:A452),"")</f>
        <v>352</v>
      </c>
      <c r="B453" s="104"/>
      <c r="C453" s="104"/>
      <c r="D453" s="102" t="s">
        <v>69</v>
      </c>
      <c r="E453" s="125" t="s">
        <v>140</v>
      </c>
      <c r="F453" s="218" t="s">
        <v>981</v>
      </c>
      <c r="G453" s="111">
        <v>283.57</v>
      </c>
      <c r="H453" s="51">
        <f>IF(VLOOKUP(J453,'HOURLY RATES'!B$116:C$124,2,0)=0,$J$3,VLOOKUP(J453,'HOURLY RATES'!B$116:C$124,2,0))</f>
        <v>0.05</v>
      </c>
      <c r="I453" s="52">
        <f t="shared" si="212"/>
        <v>297.74849999999998</v>
      </c>
      <c r="J453" s="101" t="s">
        <v>250</v>
      </c>
      <c r="K453" s="159">
        <v>0.26800000000000002</v>
      </c>
      <c r="L453" s="160">
        <f t="shared" si="213"/>
        <v>79.796598000000003</v>
      </c>
      <c r="M453" s="57">
        <f>IF(VLOOKUP(E453,'HOURLY RATES'!C$6:D$105,2,0)=0,$E$3,VLOOKUP(E453,'HOURLY RATES'!C$6:D$105,2,0))</f>
        <v>118.2114</v>
      </c>
      <c r="N453" s="161">
        <f t="shared" si="214"/>
        <v>9432.8675648171993</v>
      </c>
      <c r="O453" s="108">
        <v>13.48</v>
      </c>
      <c r="P453" s="108">
        <f t="shared" si="215"/>
        <v>4013.6497799999997</v>
      </c>
      <c r="Q453" s="162">
        <f t="shared" si="216"/>
        <v>13446.517344817199</v>
      </c>
      <c r="R453" s="123"/>
      <c r="S453" s="138">
        <f t="shared" si="210"/>
        <v>58.211278600999989</v>
      </c>
      <c r="T453" s="139">
        <f t="shared" si="211"/>
        <v>17332.320886529844</v>
      </c>
    </row>
    <row r="454" spans="1:20" s="7" customFormat="1" x14ac:dyDescent="0.25">
      <c r="A454" s="113" t="str">
        <f>IF(J454&lt;&gt;"",1+MAX($A$17:A453),"")</f>
        <v/>
      </c>
      <c r="B454" s="104"/>
      <c r="C454" s="104"/>
      <c r="D454" s="102"/>
      <c r="E454" s="125"/>
      <c r="F454" s="218" t="s">
        <v>248</v>
      </c>
      <c r="G454" s="111"/>
      <c r="H454" s="106"/>
      <c r="I454" s="107"/>
      <c r="J454" s="101"/>
      <c r="K454" s="159"/>
      <c r="L454" s="160"/>
      <c r="M454" s="161"/>
      <c r="N454" s="161"/>
      <c r="O454" s="108"/>
      <c r="P454" s="108"/>
      <c r="Q454" s="162"/>
      <c r="R454" s="123"/>
      <c r="S454" s="138"/>
      <c r="T454" s="139"/>
    </row>
    <row r="455" spans="1:20" s="7" customFormat="1" x14ac:dyDescent="0.25">
      <c r="A455" s="113">
        <f>IF(J455&lt;&gt;"",1+MAX($A$17:A454),"")</f>
        <v>353</v>
      </c>
      <c r="B455" s="104"/>
      <c r="C455" s="104"/>
      <c r="D455" s="102" t="s">
        <v>69</v>
      </c>
      <c r="E455" s="125" t="s">
        <v>140</v>
      </c>
      <c r="F455" s="218" t="s">
        <v>998</v>
      </c>
      <c r="G455" s="111">
        <v>30.27</v>
      </c>
      <c r="H455" s="51">
        <f>IF(VLOOKUP(J455,'HOURLY RATES'!B$116:C$124,2,0)=0,$J$3,VLOOKUP(J455,'HOURLY RATES'!B$116:C$124,2,0))</f>
        <v>0.05</v>
      </c>
      <c r="I455" s="52">
        <f t="shared" ref="I455:I457" si="217">(G455*(1+H455))</f>
        <v>31.7835</v>
      </c>
      <c r="J455" s="101" t="s">
        <v>250</v>
      </c>
      <c r="K455" s="159">
        <v>0.187</v>
      </c>
      <c r="L455" s="160">
        <f t="shared" si="206"/>
        <v>5.9435145</v>
      </c>
      <c r="M455" s="57">
        <f>IF(VLOOKUP(E455,'HOURLY RATES'!C$6:D$105,2,0)=0,$E$3,VLOOKUP(E455,'HOURLY RATES'!C$6:D$105,2,0))</f>
        <v>118.2114</v>
      </c>
      <c r="N455" s="161">
        <f t="shared" si="207"/>
        <v>702.59116996529997</v>
      </c>
      <c r="O455" s="108">
        <v>15.14</v>
      </c>
      <c r="P455" s="108">
        <f t="shared" si="208"/>
        <v>481.20219000000003</v>
      </c>
      <c r="Q455" s="162">
        <f t="shared" si="209"/>
        <v>1183.7933599652999</v>
      </c>
      <c r="R455" s="123"/>
      <c r="S455" s="138">
        <f t="shared" si="210"/>
        <v>48.281483409249994</v>
      </c>
      <c r="T455" s="139">
        <f t="shared" si="211"/>
        <v>1534.5545279378971</v>
      </c>
    </row>
    <row r="456" spans="1:20" s="7" customFormat="1" x14ac:dyDescent="0.25">
      <c r="A456" s="113">
        <f>IF(J456&lt;&gt;"",1+MAX($A$17:A455),"")</f>
        <v>354</v>
      </c>
      <c r="B456" s="104"/>
      <c r="C456" s="104"/>
      <c r="D456" s="102" t="s">
        <v>69</v>
      </c>
      <c r="E456" s="125" t="s">
        <v>140</v>
      </c>
      <c r="F456" s="218" t="s">
        <v>999</v>
      </c>
      <c r="G456" s="111">
        <v>54.12</v>
      </c>
      <c r="H456" s="51">
        <f>IF(VLOOKUP(J456,'HOURLY RATES'!B$116:C$124,2,0)=0,$J$3,VLOOKUP(J456,'HOURLY RATES'!B$116:C$124,2,0))</f>
        <v>0.05</v>
      </c>
      <c r="I456" s="52">
        <f t="shared" si="217"/>
        <v>56.826000000000001</v>
      </c>
      <c r="J456" s="101" t="s">
        <v>250</v>
      </c>
      <c r="K456" s="159">
        <v>0.156</v>
      </c>
      <c r="L456" s="160">
        <f t="shared" si="206"/>
        <v>8.8648559999999996</v>
      </c>
      <c r="M456" s="57">
        <f>IF(VLOOKUP(E456,'HOURLY RATES'!C$6:D$105,2,0)=0,$E$3,VLOOKUP(E456,'HOURLY RATES'!C$6:D$105,2,0))</f>
        <v>118.2114</v>
      </c>
      <c r="N456" s="161">
        <f t="shared" si="207"/>
        <v>1047.9270385584</v>
      </c>
      <c r="O456" s="108">
        <v>12.58</v>
      </c>
      <c r="P456" s="108">
        <f t="shared" si="208"/>
        <v>714.87108000000001</v>
      </c>
      <c r="Q456" s="162">
        <f t="shared" si="209"/>
        <v>1762.7981185583999</v>
      </c>
      <c r="R456" s="123"/>
      <c r="S456" s="138">
        <f t="shared" si="210"/>
        <v>40.210560131000001</v>
      </c>
      <c r="T456" s="139">
        <f t="shared" si="211"/>
        <v>2285.005290004206</v>
      </c>
    </row>
    <row r="457" spans="1:20" s="7" customFormat="1" x14ac:dyDescent="0.25">
      <c r="A457" s="113">
        <f>IF(J457&lt;&gt;"",1+MAX($A$17:A456),"")</f>
        <v>355</v>
      </c>
      <c r="B457" s="104"/>
      <c r="C457" s="104"/>
      <c r="D457" s="102" t="s">
        <v>69</v>
      </c>
      <c r="E457" s="125" t="s">
        <v>140</v>
      </c>
      <c r="F457" s="218" t="s">
        <v>1000</v>
      </c>
      <c r="G457" s="111">
        <v>12.59</v>
      </c>
      <c r="H457" s="51">
        <f>IF(VLOOKUP(J457,'HOURLY RATES'!B$116:C$124,2,0)=0,$J$3,VLOOKUP(J457,'HOURLY RATES'!B$116:C$124,2,0))</f>
        <v>0.05</v>
      </c>
      <c r="I457" s="52">
        <f t="shared" si="217"/>
        <v>13.2195</v>
      </c>
      <c r="J457" s="101" t="s">
        <v>250</v>
      </c>
      <c r="K457" s="159">
        <v>0.126</v>
      </c>
      <c r="L457" s="160">
        <f t="shared" si="206"/>
        <v>1.6656569999999999</v>
      </c>
      <c r="M457" s="57">
        <f>IF(VLOOKUP(E457,'HOURLY RATES'!C$6:D$105,2,0)=0,$E$3,VLOOKUP(E457,'HOURLY RATES'!C$6:D$105,2,0))</f>
        <v>118.2114</v>
      </c>
      <c r="N457" s="161">
        <f t="shared" si="207"/>
        <v>196.89964588979998</v>
      </c>
      <c r="O457" s="108">
        <v>10.130000000000001</v>
      </c>
      <c r="P457" s="108">
        <f t="shared" si="208"/>
        <v>133.91353500000002</v>
      </c>
      <c r="Q457" s="162">
        <f t="shared" si="209"/>
        <v>330.81318088980004</v>
      </c>
      <c r="R457" s="123"/>
      <c r="S457" s="138">
        <f t="shared" si="210"/>
        <v>32.436636053499996</v>
      </c>
      <c r="T457" s="139">
        <f t="shared" si="211"/>
        <v>428.7961103092432</v>
      </c>
    </row>
    <row r="458" spans="1:20" s="7" customFormat="1" x14ac:dyDescent="0.25">
      <c r="A458" s="113" t="str">
        <f>IF(J458&lt;&gt;"",1+MAX($A$17:A457),"")</f>
        <v/>
      </c>
      <c r="B458" s="104"/>
      <c r="C458" s="104"/>
      <c r="D458" s="102"/>
      <c r="E458" s="125"/>
      <c r="F458" s="218" t="s">
        <v>248</v>
      </c>
      <c r="G458" s="111"/>
      <c r="H458" s="106"/>
      <c r="I458" s="107"/>
      <c r="J458" s="101"/>
      <c r="K458" s="159"/>
      <c r="L458" s="160"/>
      <c r="M458" s="161"/>
      <c r="N458" s="161"/>
      <c r="O458" s="108"/>
      <c r="P458" s="108"/>
      <c r="Q458" s="162"/>
      <c r="R458" s="123"/>
      <c r="S458" s="138"/>
      <c r="T458" s="139"/>
    </row>
    <row r="459" spans="1:20" s="7" customFormat="1" x14ac:dyDescent="0.25">
      <c r="A459" s="113" t="str">
        <f>IF(J459&lt;&gt;"",1+MAX($A$17:A458),"")</f>
        <v/>
      </c>
      <c r="B459" s="104"/>
      <c r="C459" s="104"/>
      <c r="D459" s="102"/>
      <c r="E459" s="125"/>
      <c r="F459" s="255" t="s">
        <v>1022</v>
      </c>
      <c r="G459" s="103"/>
      <c r="H459" s="106"/>
      <c r="I459" s="107"/>
      <c r="J459" s="101"/>
      <c r="K459" s="159"/>
      <c r="L459" s="160"/>
      <c r="M459" s="161"/>
      <c r="N459" s="161"/>
      <c r="O459" s="108"/>
      <c r="P459" s="108"/>
      <c r="Q459" s="162"/>
      <c r="R459" s="123"/>
      <c r="S459" s="138"/>
      <c r="T459" s="139"/>
    </row>
    <row r="460" spans="1:20" s="7" customFormat="1" x14ac:dyDescent="0.25">
      <c r="A460" s="113">
        <f>IF(J460&lt;&gt;"",1+MAX($A$17:A459),"")</f>
        <v>356</v>
      </c>
      <c r="B460" s="104"/>
      <c r="C460" s="104"/>
      <c r="D460" s="102" t="s">
        <v>69</v>
      </c>
      <c r="E460" s="125" t="s">
        <v>140</v>
      </c>
      <c r="F460" s="218" t="s">
        <v>1239</v>
      </c>
      <c r="G460" s="111">
        <v>105171</v>
      </c>
      <c r="H460" s="51">
        <f>IF(VLOOKUP(J460,'HOURLY RATES'!B$116:C$124,2,0)=0,$J$3,VLOOKUP(J460,'HOURLY RATES'!B$116:C$124,2,0))</f>
        <v>0</v>
      </c>
      <c r="I460" s="52">
        <f t="shared" ref="I460" si="218">(G460*(1+H460))</f>
        <v>105171</v>
      </c>
      <c r="J460" s="101" t="s">
        <v>224</v>
      </c>
      <c r="K460" s="159">
        <v>6.0000000000000001E-3</v>
      </c>
      <c r="L460" s="160">
        <f t="shared" ref="L460" si="219">K460*I460</f>
        <v>631.02600000000007</v>
      </c>
      <c r="M460" s="57">
        <f>IF(VLOOKUP(E460,'HOURLY RATES'!C$6:D$105,2,0)=0,$E$3,VLOOKUP(E460,'HOURLY RATES'!C$6:D$105,2,0))</f>
        <v>118.2114</v>
      </c>
      <c r="N460" s="161">
        <f t="shared" ref="N460" si="220">M460*L460</f>
        <v>74594.466896400001</v>
      </c>
      <c r="O460" s="108">
        <v>0.95</v>
      </c>
      <c r="P460" s="108">
        <f t="shared" ref="P460" si="221">O460*I460</f>
        <v>99912.45</v>
      </c>
      <c r="Q460" s="162">
        <f t="shared" ref="Q460" si="222">P460+N460</f>
        <v>174506.91689639998</v>
      </c>
      <c r="R460" s="123"/>
      <c r="S460" s="138">
        <f t="shared" si="210"/>
        <v>2.1695893974999998</v>
      </c>
      <c r="T460" s="139">
        <f t="shared" si="211"/>
        <v>228177.88652447247</v>
      </c>
    </row>
    <row r="461" spans="1:20" s="7" customFormat="1" x14ac:dyDescent="0.25">
      <c r="A461" s="113" t="str">
        <f>IF(J461&lt;&gt;"",1+MAX($A$17:A460),"")</f>
        <v/>
      </c>
      <c r="B461" s="104"/>
      <c r="C461" s="104"/>
      <c r="D461" s="102"/>
      <c r="E461" s="125"/>
      <c r="F461" s="218" t="s">
        <v>248</v>
      </c>
      <c r="G461" s="111"/>
      <c r="H461" s="106"/>
      <c r="I461" s="107"/>
      <c r="J461" s="101"/>
      <c r="K461" s="159"/>
      <c r="L461" s="160"/>
      <c r="M461" s="161"/>
      <c r="N461" s="161"/>
      <c r="O461" s="108"/>
      <c r="P461" s="108"/>
      <c r="Q461" s="162"/>
      <c r="R461" s="123"/>
      <c r="S461" s="138"/>
      <c r="T461" s="139"/>
    </row>
    <row r="462" spans="1:20" s="7" customFormat="1" x14ac:dyDescent="0.25">
      <c r="A462" s="113" t="str">
        <f>IF(J462&lt;&gt;"",1+MAX($A$17:A461),"")</f>
        <v/>
      </c>
      <c r="B462" s="104"/>
      <c r="C462" s="104"/>
      <c r="D462" s="102"/>
      <c r="E462" s="125"/>
      <c r="F462" s="255" t="s">
        <v>1023</v>
      </c>
      <c r="G462" s="103"/>
      <c r="H462" s="106"/>
      <c r="I462" s="107"/>
      <c r="J462" s="101"/>
      <c r="K462" s="159"/>
      <c r="L462" s="160"/>
      <c r="M462" s="161"/>
      <c r="N462" s="161"/>
      <c r="O462" s="108"/>
      <c r="P462" s="108"/>
      <c r="Q462" s="162"/>
      <c r="R462" s="123"/>
      <c r="S462" s="138"/>
      <c r="T462" s="139"/>
    </row>
    <row r="463" spans="1:20" s="7" customFormat="1" x14ac:dyDescent="0.25">
      <c r="A463" s="113">
        <f>IF(J463&lt;&gt;"",1+MAX($A$17:A462),"")</f>
        <v>357</v>
      </c>
      <c r="B463" s="104"/>
      <c r="C463" s="104"/>
      <c r="D463" s="102" t="s">
        <v>69</v>
      </c>
      <c r="E463" s="125" t="s">
        <v>140</v>
      </c>
      <c r="F463" s="218" t="s">
        <v>1240</v>
      </c>
      <c r="G463" s="111">
        <v>105171</v>
      </c>
      <c r="H463" s="51">
        <f>IF(VLOOKUP(J463,'HOURLY RATES'!B$116:C$124,2,0)=0,$J$3,VLOOKUP(J463,'HOURLY RATES'!B$116:C$124,2,0))</f>
        <v>0</v>
      </c>
      <c r="I463" s="52">
        <f t="shared" ref="I463" si="223">(G463*(1+H463))</f>
        <v>105171</v>
      </c>
      <c r="J463" s="101" t="s">
        <v>224</v>
      </c>
      <c r="K463" s="159">
        <v>8.0000000000000002E-3</v>
      </c>
      <c r="L463" s="160">
        <f t="shared" ref="L463" si="224">K463*I463</f>
        <v>841.36800000000005</v>
      </c>
      <c r="M463" s="57">
        <f>IF(VLOOKUP(E463,'HOURLY RATES'!C$6:D$105,2,0)=0,$E$3,VLOOKUP(E463,'HOURLY RATES'!C$6:D$105,2,0))</f>
        <v>118.2114</v>
      </c>
      <c r="N463" s="161">
        <f t="shared" ref="N463" si="225">M463*L463</f>
        <v>99459.289195200006</v>
      </c>
      <c r="O463" s="108">
        <v>1.54</v>
      </c>
      <c r="P463" s="108">
        <f t="shared" ref="P463" si="226">O463*I463</f>
        <v>161963.34</v>
      </c>
      <c r="Q463" s="162">
        <f t="shared" ref="Q463" si="227">P463+N463</f>
        <v>261422.62919519999</v>
      </c>
      <c r="R463" s="123"/>
      <c r="S463" s="138">
        <f t="shared" si="210"/>
        <v>3.2581045280000001</v>
      </c>
      <c r="T463" s="139">
        <f t="shared" si="211"/>
        <v>342658.11131428799</v>
      </c>
    </row>
    <row r="464" spans="1:20" s="7" customFormat="1" x14ac:dyDescent="0.25">
      <c r="A464" s="227" t="str">
        <f>IF(J464&lt;&gt;"",1+MAX($A$17:A463),"")</f>
        <v/>
      </c>
      <c r="B464" s="228"/>
      <c r="C464" s="229"/>
      <c r="D464" s="118"/>
      <c r="E464" s="230"/>
      <c r="F464" s="252" t="s">
        <v>248</v>
      </c>
      <c r="G464" s="231"/>
      <c r="H464" s="232"/>
      <c r="I464" s="233"/>
      <c r="J464" s="234"/>
      <c r="K464" s="235"/>
      <c r="L464" s="236"/>
      <c r="M464" s="210"/>
      <c r="N464" s="210"/>
      <c r="O464" s="211"/>
      <c r="P464" s="211"/>
      <c r="Q464" s="212"/>
      <c r="R464" s="178"/>
      <c r="S464" s="138"/>
      <c r="T464" s="139"/>
    </row>
    <row r="465" spans="1:20" s="7" customFormat="1" x14ac:dyDescent="0.25">
      <c r="A465" s="237" t="str">
        <f>IF(J465&lt;&gt;"",1+MAX($A$17:A464),"")</f>
        <v/>
      </c>
      <c r="B465" s="237"/>
      <c r="C465" s="237"/>
      <c r="D465" s="237" t="s">
        <v>70</v>
      </c>
      <c r="E465" s="238"/>
      <c r="F465" s="253" t="s">
        <v>71</v>
      </c>
      <c r="G465" s="240"/>
      <c r="H465" s="239"/>
      <c r="I465" s="241"/>
      <c r="J465" s="241"/>
      <c r="K465" s="239"/>
      <c r="L465" s="239"/>
      <c r="M465" s="239"/>
      <c r="N465" s="239"/>
      <c r="O465" s="239"/>
      <c r="P465" s="239"/>
      <c r="Q465" s="239"/>
      <c r="R465" s="242">
        <f>SUM(Q469:Q615)</f>
        <v>4634185.385737001</v>
      </c>
      <c r="S465" s="138"/>
      <c r="T465" s="139"/>
    </row>
    <row r="466" spans="1:20" s="7" customFormat="1" x14ac:dyDescent="0.25">
      <c r="A466" s="113" t="str">
        <f>IF(J466&lt;&gt;"",1+MAX($A$17:A465),"")</f>
        <v/>
      </c>
      <c r="B466" s="104"/>
      <c r="C466" s="104"/>
      <c r="D466" s="102"/>
      <c r="E466" s="125"/>
      <c r="F466" s="254" t="s">
        <v>248</v>
      </c>
      <c r="G466" s="103"/>
      <c r="H466" s="106"/>
      <c r="I466" s="107"/>
      <c r="J466" s="117"/>
      <c r="K466" s="159"/>
      <c r="L466" s="160"/>
      <c r="M466" s="161"/>
      <c r="N466" s="161"/>
      <c r="O466" s="108"/>
      <c r="P466" s="108"/>
      <c r="Q466" s="162"/>
      <c r="R466" s="123"/>
      <c r="S466" s="138"/>
      <c r="T466" s="139"/>
    </row>
    <row r="467" spans="1:20" s="7" customFormat="1" x14ac:dyDescent="0.25">
      <c r="A467" s="113" t="str">
        <f>IF(J467&lt;&gt;"",1+MAX($A$17:A466),"")</f>
        <v/>
      </c>
      <c r="B467" s="104"/>
      <c r="C467" s="109"/>
      <c r="D467" s="102"/>
      <c r="E467" s="125"/>
      <c r="F467" s="256" t="s">
        <v>820</v>
      </c>
      <c r="G467" s="103"/>
      <c r="H467" s="106"/>
      <c r="I467" s="107"/>
      <c r="J467" s="101"/>
      <c r="K467" s="159"/>
      <c r="L467" s="160"/>
      <c r="M467" s="161"/>
      <c r="N467" s="161"/>
      <c r="O467" s="108"/>
      <c r="P467" s="108"/>
      <c r="Q467" s="162"/>
      <c r="R467" s="123"/>
      <c r="S467" s="138"/>
      <c r="T467" s="139"/>
    </row>
    <row r="468" spans="1:20" s="7" customFormat="1" x14ac:dyDescent="0.25">
      <c r="A468" s="113" t="str">
        <f>IF(J468&lt;&gt;"",1+MAX($A$17:A467),"")</f>
        <v/>
      </c>
      <c r="B468" s="104"/>
      <c r="C468" s="104"/>
      <c r="D468" s="102"/>
      <c r="E468" s="125"/>
      <c r="F468" s="255" t="s">
        <v>820</v>
      </c>
      <c r="G468" s="103"/>
      <c r="H468" s="106"/>
      <c r="I468" s="107"/>
      <c r="J468" s="101"/>
      <c r="K468" s="159"/>
      <c r="L468" s="160"/>
      <c r="M468" s="161"/>
      <c r="N468" s="161"/>
      <c r="O468" s="108"/>
      <c r="P468" s="108"/>
      <c r="Q468" s="162"/>
      <c r="R468" s="123"/>
      <c r="S468" s="138"/>
      <c r="T468" s="139"/>
    </row>
    <row r="469" spans="1:20" s="7" customFormat="1" ht="46.8" x14ac:dyDescent="0.25">
      <c r="A469" s="113">
        <f>IF(J469&lt;&gt;"",1+MAX($A$17:A468),"")</f>
        <v>358</v>
      </c>
      <c r="B469" s="104"/>
      <c r="C469" s="104"/>
      <c r="D469" s="102" t="s">
        <v>70</v>
      </c>
      <c r="E469" s="125" t="s">
        <v>108</v>
      </c>
      <c r="F469" s="218" t="s">
        <v>1241</v>
      </c>
      <c r="G469" s="110">
        <v>1100</v>
      </c>
      <c r="H469" s="51">
        <f>IF(VLOOKUP(J469,'HOURLY RATES'!B$116:C$124,2,0)=0,$J$3,VLOOKUP(J469,'HOURLY RATES'!B$116:C$124,2,0))</f>
        <v>0</v>
      </c>
      <c r="I469" s="52">
        <f t="shared" ref="I469:I490" si="228">(G469*(1+H469))</f>
        <v>1100</v>
      </c>
      <c r="J469" s="101" t="s">
        <v>251</v>
      </c>
      <c r="K469" s="159">
        <v>3.4</v>
      </c>
      <c r="L469" s="160">
        <f t="shared" ref="L469:L479" si="229">K469*I469</f>
        <v>3740</v>
      </c>
      <c r="M469" s="57">
        <f>IF(VLOOKUP(E469,'HOURLY RATES'!C$6:D$105,2,0)=0,$E$3,VLOOKUP(E469,'HOURLY RATES'!C$6:D$105,2,0))</f>
        <v>103.2</v>
      </c>
      <c r="N469" s="161">
        <f t="shared" ref="N469:N479" si="230">M469*L469</f>
        <v>385968</v>
      </c>
      <c r="O469" s="108">
        <v>420</v>
      </c>
      <c r="P469" s="108">
        <f t="shared" ref="P469:P479" si="231">O469*I469</f>
        <v>462000</v>
      </c>
      <c r="Q469" s="162">
        <f t="shared" ref="Q469:Q479" si="232">P469+N469</f>
        <v>847968</v>
      </c>
      <c r="R469" s="123"/>
      <c r="S469" s="138">
        <f t="shared" si="210"/>
        <v>1006.5223139999997</v>
      </c>
      <c r="T469" s="139">
        <f t="shared" si="211"/>
        <v>1107174.5453999997</v>
      </c>
    </row>
    <row r="470" spans="1:20" s="7" customFormat="1" ht="46.8" x14ac:dyDescent="0.25">
      <c r="A470" s="113">
        <f>IF(J470&lt;&gt;"",1+MAX($A$17:A469),"")</f>
        <v>359</v>
      </c>
      <c r="B470" s="104"/>
      <c r="C470" s="104"/>
      <c r="D470" s="102" t="s">
        <v>70</v>
      </c>
      <c r="E470" s="125" t="s">
        <v>108</v>
      </c>
      <c r="F470" s="218" t="s">
        <v>1242</v>
      </c>
      <c r="G470" s="110">
        <v>182</v>
      </c>
      <c r="H470" s="51">
        <f>IF(VLOOKUP(J470,'HOURLY RATES'!B$116:C$124,2,0)=0,$J$3,VLOOKUP(J470,'HOURLY RATES'!B$116:C$124,2,0))</f>
        <v>0</v>
      </c>
      <c r="I470" s="52">
        <f t="shared" si="228"/>
        <v>182</v>
      </c>
      <c r="J470" s="101" t="s">
        <v>251</v>
      </c>
      <c r="K470" s="159">
        <v>1.25</v>
      </c>
      <c r="L470" s="160">
        <f t="shared" si="229"/>
        <v>227.5</v>
      </c>
      <c r="M470" s="57">
        <f>IF(VLOOKUP(E470,'HOURLY RATES'!C$6:D$105,2,0)=0,$E$3,VLOOKUP(E470,'HOURLY RATES'!C$6:D$105,2,0))</f>
        <v>103.2</v>
      </c>
      <c r="N470" s="161">
        <f t="shared" si="230"/>
        <v>23478</v>
      </c>
      <c r="O470" s="108">
        <v>150</v>
      </c>
      <c r="P470" s="108">
        <f t="shared" si="231"/>
        <v>27300</v>
      </c>
      <c r="Q470" s="162">
        <f t="shared" si="232"/>
        <v>50778</v>
      </c>
      <c r="R470" s="123"/>
      <c r="S470" s="138">
        <f t="shared" si="210"/>
        <v>364.148505</v>
      </c>
      <c r="T470" s="139">
        <f t="shared" si="211"/>
        <v>66275.027910000004</v>
      </c>
    </row>
    <row r="471" spans="1:20" s="7" customFormat="1" ht="46.8" x14ac:dyDescent="0.25">
      <c r="A471" s="113">
        <f>IF(J471&lt;&gt;"",1+MAX($A$17:A470),"")</f>
        <v>360</v>
      </c>
      <c r="B471" s="104"/>
      <c r="C471" s="104"/>
      <c r="D471" s="102" t="s">
        <v>70</v>
      </c>
      <c r="E471" s="125" t="s">
        <v>108</v>
      </c>
      <c r="F471" s="218" t="s">
        <v>1243</v>
      </c>
      <c r="G471" s="110">
        <v>289</v>
      </c>
      <c r="H471" s="51">
        <f>IF(VLOOKUP(J471,'HOURLY RATES'!B$116:C$124,2,0)=0,$J$3,VLOOKUP(J471,'HOURLY RATES'!B$116:C$124,2,0))</f>
        <v>0</v>
      </c>
      <c r="I471" s="52">
        <f t="shared" si="228"/>
        <v>289</v>
      </c>
      <c r="J471" s="101" t="s">
        <v>251</v>
      </c>
      <c r="K471" s="159">
        <v>1.1499999999999999</v>
      </c>
      <c r="L471" s="160">
        <f t="shared" si="229"/>
        <v>332.34999999999997</v>
      </c>
      <c r="M471" s="57">
        <f>IF(VLOOKUP(E471,'HOURLY RATES'!C$6:D$105,2,0)=0,$E$3,VLOOKUP(E471,'HOURLY RATES'!C$6:D$105,2,0))</f>
        <v>103.2</v>
      </c>
      <c r="N471" s="161">
        <f t="shared" si="230"/>
        <v>34298.519999999997</v>
      </c>
      <c r="O471" s="108">
        <v>140</v>
      </c>
      <c r="P471" s="108">
        <f t="shared" si="231"/>
        <v>40460</v>
      </c>
      <c r="Q471" s="162">
        <f t="shared" si="232"/>
        <v>74758.51999999999</v>
      </c>
      <c r="R471" s="123"/>
      <c r="S471" s="138">
        <f t="shared" si="210"/>
        <v>337.68968799999993</v>
      </c>
      <c r="T471" s="139">
        <f t="shared" si="211"/>
        <v>97592.319831999979</v>
      </c>
    </row>
    <row r="472" spans="1:20" s="7" customFormat="1" ht="46.8" x14ac:dyDescent="0.25">
      <c r="A472" s="113">
        <f>IF(J472&lt;&gt;"",1+MAX($A$17:A471),"")</f>
        <v>361</v>
      </c>
      <c r="B472" s="104"/>
      <c r="C472" s="104"/>
      <c r="D472" s="102" t="s">
        <v>70</v>
      </c>
      <c r="E472" s="125" t="s">
        <v>108</v>
      </c>
      <c r="F472" s="218" t="s">
        <v>1244</v>
      </c>
      <c r="G472" s="110">
        <v>90</v>
      </c>
      <c r="H472" s="51">
        <f>IF(VLOOKUP(J472,'HOURLY RATES'!B$116:C$124,2,0)=0,$J$3,VLOOKUP(J472,'HOURLY RATES'!B$116:C$124,2,0))</f>
        <v>0</v>
      </c>
      <c r="I472" s="52">
        <f t="shared" si="228"/>
        <v>90</v>
      </c>
      <c r="J472" s="101" t="s">
        <v>251</v>
      </c>
      <c r="K472" s="159">
        <v>3.65</v>
      </c>
      <c r="L472" s="160">
        <f t="shared" ref="L472:L476" si="233">K472*I472</f>
        <v>328.5</v>
      </c>
      <c r="M472" s="57">
        <f>IF(VLOOKUP(E472,'HOURLY RATES'!C$6:D$105,2,0)=0,$E$3,VLOOKUP(E472,'HOURLY RATES'!C$6:D$105,2,0))</f>
        <v>103.2</v>
      </c>
      <c r="N472" s="161">
        <f t="shared" ref="N472:N476" si="234">M472*L472</f>
        <v>33901.200000000004</v>
      </c>
      <c r="O472" s="108">
        <v>720</v>
      </c>
      <c r="P472" s="108">
        <f t="shared" ref="P472:P476" si="235">O472*I472</f>
        <v>64800</v>
      </c>
      <c r="Q472" s="162">
        <f t="shared" ref="Q472:Q476" si="236">P472+N472</f>
        <v>98701.200000000012</v>
      </c>
      <c r="R472" s="123"/>
      <c r="S472" s="138">
        <f t="shared" si="210"/>
        <v>1440.2155740000001</v>
      </c>
      <c r="T472" s="139">
        <f t="shared" si="211"/>
        <v>129619.40166</v>
      </c>
    </row>
    <row r="473" spans="1:20" s="7" customFormat="1" ht="46.8" x14ac:dyDescent="0.25">
      <c r="A473" s="113">
        <f>IF(J473&lt;&gt;"",1+MAX($A$17:A472),"")</f>
        <v>362</v>
      </c>
      <c r="B473" s="104"/>
      <c r="C473" s="104"/>
      <c r="D473" s="102" t="s">
        <v>70</v>
      </c>
      <c r="E473" s="125" t="s">
        <v>108</v>
      </c>
      <c r="F473" s="218" t="s">
        <v>1245</v>
      </c>
      <c r="G473" s="110">
        <v>27</v>
      </c>
      <c r="H473" s="51">
        <f>IF(VLOOKUP(J473,'HOURLY RATES'!B$116:C$124,2,0)=0,$J$3,VLOOKUP(J473,'HOURLY RATES'!B$116:C$124,2,0))</f>
        <v>0</v>
      </c>
      <c r="I473" s="52">
        <f t="shared" si="228"/>
        <v>27</v>
      </c>
      <c r="J473" s="101" t="s">
        <v>251</v>
      </c>
      <c r="K473" s="159">
        <v>4.12</v>
      </c>
      <c r="L473" s="160">
        <f t="shared" si="233"/>
        <v>111.24000000000001</v>
      </c>
      <c r="M473" s="57">
        <f>IF(VLOOKUP(E473,'HOURLY RATES'!C$6:D$105,2,0)=0,$E$3,VLOOKUP(E473,'HOURLY RATES'!C$6:D$105,2,0))</f>
        <v>103.2</v>
      </c>
      <c r="N473" s="161">
        <f t="shared" si="234"/>
        <v>11479.968000000001</v>
      </c>
      <c r="O473" s="108">
        <v>1150</v>
      </c>
      <c r="P473" s="108">
        <f t="shared" si="235"/>
        <v>31050</v>
      </c>
      <c r="Q473" s="162">
        <f t="shared" si="236"/>
        <v>42529.968000000001</v>
      </c>
      <c r="R473" s="123"/>
      <c r="S473" s="138">
        <f t="shared" si="210"/>
        <v>2076.463655</v>
      </c>
      <c r="T473" s="139">
        <f t="shared" si="211"/>
        <v>56064.518685000003</v>
      </c>
    </row>
    <row r="474" spans="1:20" s="7" customFormat="1" ht="46.8" x14ac:dyDescent="0.25">
      <c r="A474" s="113">
        <f>IF(J474&lt;&gt;"",1+MAX($A$17:A473),"")</f>
        <v>363</v>
      </c>
      <c r="B474" s="104"/>
      <c r="C474" s="104"/>
      <c r="D474" s="102" t="s">
        <v>70</v>
      </c>
      <c r="E474" s="125" t="s">
        <v>108</v>
      </c>
      <c r="F474" s="218" t="s">
        <v>1246</v>
      </c>
      <c r="G474" s="110">
        <v>5</v>
      </c>
      <c r="H474" s="51">
        <f>IF(VLOOKUP(J474,'HOURLY RATES'!B$116:C$124,2,0)=0,$J$3,VLOOKUP(J474,'HOURLY RATES'!B$116:C$124,2,0))</f>
        <v>0</v>
      </c>
      <c r="I474" s="52">
        <f t="shared" si="228"/>
        <v>5</v>
      </c>
      <c r="J474" s="101" t="s">
        <v>251</v>
      </c>
      <c r="K474" s="159">
        <v>4.3</v>
      </c>
      <c r="L474" s="160">
        <f t="shared" si="233"/>
        <v>21.5</v>
      </c>
      <c r="M474" s="57">
        <f>IF(VLOOKUP(E474,'HOURLY RATES'!C$6:D$105,2,0)=0,$E$3,VLOOKUP(E474,'HOURLY RATES'!C$6:D$105,2,0))</f>
        <v>103.2</v>
      </c>
      <c r="N474" s="161">
        <f t="shared" si="234"/>
        <v>2218.8000000000002</v>
      </c>
      <c r="O474" s="108">
        <v>1350</v>
      </c>
      <c r="P474" s="108">
        <f t="shared" si="235"/>
        <v>6750</v>
      </c>
      <c r="Q474" s="162">
        <f t="shared" si="236"/>
        <v>8968.7999999999993</v>
      </c>
      <c r="R474" s="123"/>
      <c r="S474" s="138">
        <f t="shared" si="210"/>
        <v>2367.338295</v>
      </c>
      <c r="T474" s="139">
        <f t="shared" si="211"/>
        <v>11836.691475</v>
      </c>
    </row>
    <row r="475" spans="1:20" s="7" customFormat="1" ht="46.8" x14ac:dyDescent="0.25">
      <c r="A475" s="113">
        <f>IF(J475&lt;&gt;"",1+MAX($A$17:A474),"")</f>
        <v>364</v>
      </c>
      <c r="B475" s="104"/>
      <c r="C475" s="104"/>
      <c r="D475" s="102" t="s">
        <v>70</v>
      </c>
      <c r="E475" s="125" t="s">
        <v>108</v>
      </c>
      <c r="F475" s="218" t="s">
        <v>1247</v>
      </c>
      <c r="G475" s="110">
        <v>45</v>
      </c>
      <c r="H475" s="51">
        <f>IF(VLOOKUP(J475,'HOURLY RATES'!B$116:C$124,2,0)=0,$J$3,VLOOKUP(J475,'HOURLY RATES'!B$116:C$124,2,0))</f>
        <v>0</v>
      </c>
      <c r="I475" s="52">
        <f t="shared" si="228"/>
        <v>45</v>
      </c>
      <c r="J475" s="101" t="s">
        <v>251</v>
      </c>
      <c r="K475" s="159">
        <v>4</v>
      </c>
      <c r="L475" s="160">
        <f t="shared" si="233"/>
        <v>180</v>
      </c>
      <c r="M475" s="57">
        <f>IF(VLOOKUP(E475,'HOURLY RATES'!C$6:D$105,2,0)=0,$E$3,VLOOKUP(E475,'HOURLY RATES'!C$6:D$105,2,0))</f>
        <v>103.2</v>
      </c>
      <c r="N475" s="161">
        <f t="shared" si="234"/>
        <v>18576</v>
      </c>
      <c r="O475" s="108">
        <v>980</v>
      </c>
      <c r="P475" s="108">
        <f t="shared" si="235"/>
        <v>44100</v>
      </c>
      <c r="Q475" s="162">
        <f t="shared" si="236"/>
        <v>62676</v>
      </c>
      <c r="R475" s="123"/>
      <c r="S475" s="138">
        <f t="shared" si="210"/>
        <v>1833.5410659999998</v>
      </c>
      <c r="T475" s="139">
        <f t="shared" si="211"/>
        <v>82509.347969999988</v>
      </c>
    </row>
    <row r="476" spans="1:20" s="7" customFormat="1" ht="46.8" x14ac:dyDescent="0.25">
      <c r="A476" s="113">
        <f>IF(J476&lt;&gt;"",1+MAX($A$17:A475),"")</f>
        <v>365</v>
      </c>
      <c r="B476" s="104"/>
      <c r="C476" s="104"/>
      <c r="D476" s="102" t="s">
        <v>70</v>
      </c>
      <c r="E476" s="125" t="s">
        <v>108</v>
      </c>
      <c r="F476" s="218" t="s">
        <v>1248</v>
      </c>
      <c r="G476" s="110">
        <v>26</v>
      </c>
      <c r="H476" s="51">
        <f>IF(VLOOKUP(J476,'HOURLY RATES'!B$116:C$124,2,0)=0,$J$3,VLOOKUP(J476,'HOURLY RATES'!B$116:C$124,2,0))</f>
        <v>0</v>
      </c>
      <c r="I476" s="52">
        <f t="shared" si="228"/>
        <v>26</v>
      </c>
      <c r="J476" s="101" t="s">
        <v>251</v>
      </c>
      <c r="K476" s="159">
        <v>2.12</v>
      </c>
      <c r="L476" s="160">
        <f t="shared" si="233"/>
        <v>55.120000000000005</v>
      </c>
      <c r="M476" s="57">
        <f>IF(VLOOKUP(E476,'HOURLY RATES'!C$6:D$105,2,0)=0,$E$3,VLOOKUP(E476,'HOURLY RATES'!C$6:D$105,2,0))</f>
        <v>103.2</v>
      </c>
      <c r="N476" s="161">
        <f t="shared" si="234"/>
        <v>5688.3840000000009</v>
      </c>
      <c r="O476" s="108">
        <v>290</v>
      </c>
      <c r="P476" s="108">
        <f t="shared" si="235"/>
        <v>7540</v>
      </c>
      <c r="Q476" s="162">
        <f t="shared" si="236"/>
        <v>13228.384000000002</v>
      </c>
      <c r="R476" s="123"/>
      <c r="S476" s="138">
        <f t="shared" si="210"/>
        <v>665.17639299999996</v>
      </c>
      <c r="T476" s="139">
        <f t="shared" si="211"/>
        <v>17294.586218</v>
      </c>
    </row>
    <row r="477" spans="1:20" s="7" customFormat="1" ht="46.8" x14ac:dyDescent="0.25">
      <c r="A477" s="113">
        <f>IF(J477&lt;&gt;"",1+MAX($A$17:A476),"")</f>
        <v>366</v>
      </c>
      <c r="B477" s="104"/>
      <c r="C477" s="104"/>
      <c r="D477" s="102" t="s">
        <v>70</v>
      </c>
      <c r="E477" s="125" t="s">
        <v>108</v>
      </c>
      <c r="F477" s="218" t="s">
        <v>1249</v>
      </c>
      <c r="G477" s="110">
        <v>2</v>
      </c>
      <c r="H477" s="51">
        <f>IF(VLOOKUP(J477,'HOURLY RATES'!B$116:C$124,2,0)=0,$J$3,VLOOKUP(J477,'HOURLY RATES'!B$116:C$124,2,0))</f>
        <v>0</v>
      </c>
      <c r="I477" s="52">
        <f t="shared" si="228"/>
        <v>2</v>
      </c>
      <c r="J477" s="101" t="s">
        <v>251</v>
      </c>
      <c r="K477" s="159">
        <v>4.5599999999999996</v>
      </c>
      <c r="L477" s="160">
        <f t="shared" si="229"/>
        <v>9.1199999999999992</v>
      </c>
      <c r="M477" s="57">
        <f>IF(VLOOKUP(E477,'HOURLY RATES'!C$6:D$105,2,0)=0,$E$3,VLOOKUP(E477,'HOURLY RATES'!C$6:D$105,2,0))</f>
        <v>103.2</v>
      </c>
      <c r="N477" s="161">
        <f t="shared" si="230"/>
        <v>941.18399999999997</v>
      </c>
      <c r="O477" s="108">
        <v>1900</v>
      </c>
      <c r="P477" s="108">
        <f t="shared" si="231"/>
        <v>3800</v>
      </c>
      <c r="Q477" s="162">
        <f t="shared" si="232"/>
        <v>4741.1840000000002</v>
      </c>
      <c r="R477" s="123"/>
      <c r="S477" s="138">
        <f t="shared" si="210"/>
        <v>3136.4738299999999</v>
      </c>
      <c r="T477" s="139">
        <f t="shared" si="211"/>
        <v>6272.9476599999998</v>
      </c>
    </row>
    <row r="478" spans="1:20" s="7" customFormat="1" ht="46.8" x14ac:dyDescent="0.25">
      <c r="A478" s="113">
        <f>IF(J478&lt;&gt;"",1+MAX($A$17:A477),"")</f>
        <v>367</v>
      </c>
      <c r="B478" s="104"/>
      <c r="C478" s="104"/>
      <c r="D478" s="102" t="s">
        <v>70</v>
      </c>
      <c r="E478" s="125" t="s">
        <v>108</v>
      </c>
      <c r="F478" s="218" t="s">
        <v>1250</v>
      </c>
      <c r="G478" s="110">
        <v>20</v>
      </c>
      <c r="H478" s="51">
        <f>IF(VLOOKUP(J478,'HOURLY RATES'!B$116:C$124,2,0)=0,$J$3,VLOOKUP(J478,'HOURLY RATES'!B$116:C$124,2,0))</f>
        <v>0</v>
      </c>
      <c r="I478" s="52">
        <f t="shared" si="228"/>
        <v>20</v>
      </c>
      <c r="J478" s="101" t="s">
        <v>251</v>
      </c>
      <c r="K478" s="159">
        <v>3.65</v>
      </c>
      <c r="L478" s="160">
        <f t="shared" si="229"/>
        <v>73</v>
      </c>
      <c r="M478" s="57">
        <f>IF(VLOOKUP(E478,'HOURLY RATES'!C$6:D$105,2,0)=0,$E$3,VLOOKUP(E478,'HOURLY RATES'!C$6:D$105,2,0))</f>
        <v>103.2</v>
      </c>
      <c r="N478" s="161">
        <f t="shared" si="230"/>
        <v>7533.6</v>
      </c>
      <c r="O478" s="108">
        <v>780</v>
      </c>
      <c r="P478" s="108">
        <f t="shared" si="231"/>
        <v>15600</v>
      </c>
      <c r="Q478" s="162">
        <f t="shared" si="232"/>
        <v>23133.599999999999</v>
      </c>
      <c r="R478" s="123"/>
      <c r="S478" s="138">
        <f t="shared" si="210"/>
        <v>1520.4074759999999</v>
      </c>
      <c r="T478" s="139">
        <f t="shared" si="211"/>
        <v>30408.149519999999</v>
      </c>
    </row>
    <row r="479" spans="1:20" s="7" customFormat="1" ht="46.8" x14ac:dyDescent="0.25">
      <c r="A479" s="113">
        <f>IF(J479&lt;&gt;"",1+MAX($A$17:A478),"")</f>
        <v>368</v>
      </c>
      <c r="B479" s="104"/>
      <c r="C479" s="104"/>
      <c r="D479" s="102" t="s">
        <v>70</v>
      </c>
      <c r="E479" s="125" t="s">
        <v>108</v>
      </c>
      <c r="F479" s="218" t="s">
        <v>1251</v>
      </c>
      <c r="G479" s="110">
        <v>139</v>
      </c>
      <c r="H479" s="51">
        <f>IF(VLOOKUP(J479,'HOURLY RATES'!B$116:C$124,2,0)=0,$J$3,VLOOKUP(J479,'HOURLY RATES'!B$116:C$124,2,0))</f>
        <v>0</v>
      </c>
      <c r="I479" s="52">
        <f t="shared" si="228"/>
        <v>139</v>
      </c>
      <c r="J479" s="101" t="s">
        <v>251</v>
      </c>
      <c r="K479" s="159">
        <v>1.56</v>
      </c>
      <c r="L479" s="160">
        <f t="shared" si="229"/>
        <v>216.84</v>
      </c>
      <c r="M479" s="57">
        <f>IF(VLOOKUP(E479,'HOURLY RATES'!C$6:D$105,2,0)=0,$E$3,VLOOKUP(E479,'HOURLY RATES'!C$6:D$105,2,0))</f>
        <v>103.2</v>
      </c>
      <c r="N479" s="161">
        <f t="shared" si="230"/>
        <v>22377.888000000003</v>
      </c>
      <c r="O479" s="108">
        <v>195</v>
      </c>
      <c r="P479" s="108">
        <f t="shared" si="231"/>
        <v>27105</v>
      </c>
      <c r="Q479" s="162">
        <f t="shared" si="232"/>
        <v>49482.888000000006</v>
      </c>
      <c r="R479" s="123"/>
      <c r="S479" s="138">
        <f t="shared" si="210"/>
        <v>464.88228150000003</v>
      </c>
      <c r="T479" s="139">
        <f t="shared" si="211"/>
        <v>64618.637128500006</v>
      </c>
    </row>
    <row r="480" spans="1:20" s="7" customFormat="1" ht="46.8" x14ac:dyDescent="0.25">
      <c r="A480" s="113">
        <f>IF(J480&lt;&gt;"",1+MAX($A$17:A479),"")</f>
        <v>369</v>
      </c>
      <c r="B480" s="104"/>
      <c r="C480" s="104"/>
      <c r="D480" s="102" t="s">
        <v>70</v>
      </c>
      <c r="E480" s="125" t="s">
        <v>108</v>
      </c>
      <c r="F480" s="218" t="s">
        <v>1252</v>
      </c>
      <c r="G480" s="110">
        <v>20</v>
      </c>
      <c r="H480" s="51">
        <f>IF(VLOOKUP(J480,'HOURLY RATES'!B$116:C$124,2,0)=0,$J$3,VLOOKUP(J480,'HOURLY RATES'!B$116:C$124,2,0))</f>
        <v>0</v>
      </c>
      <c r="I480" s="52">
        <f t="shared" si="228"/>
        <v>20</v>
      </c>
      <c r="J480" s="101" t="s">
        <v>251</v>
      </c>
      <c r="K480" s="159">
        <v>2</v>
      </c>
      <c r="L480" s="160">
        <f t="shared" ref="L480:L486" si="237">K480*I480</f>
        <v>40</v>
      </c>
      <c r="M480" s="57">
        <f>IF(VLOOKUP(E480,'HOURLY RATES'!C$6:D$105,2,0)=0,$E$3,VLOOKUP(E480,'HOURLY RATES'!C$6:D$105,2,0))</f>
        <v>103.2</v>
      </c>
      <c r="N480" s="161">
        <f t="shared" ref="N480:N486" si="238">M480*L480</f>
        <v>4128</v>
      </c>
      <c r="O480" s="108">
        <v>230</v>
      </c>
      <c r="P480" s="108">
        <f t="shared" ref="P480:P486" si="239">O480*I480</f>
        <v>4600</v>
      </c>
      <c r="Q480" s="162">
        <f t="shared" ref="Q480:Q486" si="240">P480+N480</f>
        <v>8728</v>
      </c>
      <c r="R480" s="123"/>
      <c r="S480" s="138">
        <f t="shared" ref="S480:S543" si="241">((((N480*(1+$D$7))+(P480*(1+$D$5+$D$6)))*(1+$D$8)))/I480</f>
        <v>569.272291</v>
      </c>
      <c r="T480" s="139">
        <f t="shared" ref="T480:T543" si="242">S480*I480</f>
        <v>11385.445820000001</v>
      </c>
    </row>
    <row r="481" spans="1:20" s="7" customFormat="1" ht="46.8" x14ac:dyDescent="0.25">
      <c r="A481" s="113">
        <f>IF(J481&lt;&gt;"",1+MAX($A$17:A480),"")</f>
        <v>370</v>
      </c>
      <c r="B481" s="104"/>
      <c r="C481" s="104"/>
      <c r="D481" s="102" t="s">
        <v>70</v>
      </c>
      <c r="E481" s="125" t="s">
        <v>108</v>
      </c>
      <c r="F481" s="218" t="s">
        <v>1253</v>
      </c>
      <c r="G481" s="110">
        <v>73</v>
      </c>
      <c r="H481" s="51">
        <f>IF(VLOOKUP(J481,'HOURLY RATES'!B$116:C$124,2,0)=0,$J$3,VLOOKUP(J481,'HOURLY RATES'!B$116:C$124,2,0))</f>
        <v>0</v>
      </c>
      <c r="I481" s="52">
        <f t="shared" si="228"/>
        <v>73</v>
      </c>
      <c r="J481" s="101" t="s">
        <v>251</v>
      </c>
      <c r="K481" s="159">
        <v>3.4</v>
      </c>
      <c r="L481" s="160">
        <f t="shared" si="237"/>
        <v>248.2</v>
      </c>
      <c r="M481" s="57">
        <f>IF(VLOOKUP(E481,'HOURLY RATES'!C$6:D$105,2,0)=0,$E$3,VLOOKUP(E481,'HOURLY RATES'!C$6:D$105,2,0))</f>
        <v>103.2</v>
      </c>
      <c r="N481" s="161">
        <f t="shared" si="238"/>
        <v>25614.239999999998</v>
      </c>
      <c r="O481" s="108">
        <v>450</v>
      </c>
      <c r="P481" s="108">
        <f t="shared" si="239"/>
        <v>32850</v>
      </c>
      <c r="Q481" s="162">
        <f t="shared" si="240"/>
        <v>58464.24</v>
      </c>
      <c r="R481" s="123"/>
      <c r="S481" s="138">
        <f t="shared" si="241"/>
        <v>1046.6182649999998</v>
      </c>
      <c r="T481" s="139">
        <f t="shared" si="242"/>
        <v>76403.133344999995</v>
      </c>
    </row>
    <row r="482" spans="1:20" s="7" customFormat="1" ht="46.8" x14ac:dyDescent="0.25">
      <c r="A482" s="113">
        <f>IF(J482&lt;&gt;"",1+MAX($A$17:A481),"")</f>
        <v>371</v>
      </c>
      <c r="B482" s="104"/>
      <c r="C482" s="104"/>
      <c r="D482" s="102" t="s">
        <v>70</v>
      </c>
      <c r="E482" s="125" t="s">
        <v>108</v>
      </c>
      <c r="F482" s="218" t="s">
        <v>1254</v>
      </c>
      <c r="G482" s="110">
        <v>19</v>
      </c>
      <c r="H482" s="51">
        <f>IF(VLOOKUP(J482,'HOURLY RATES'!B$116:C$124,2,0)=0,$J$3,VLOOKUP(J482,'HOURLY RATES'!B$116:C$124,2,0))</f>
        <v>0</v>
      </c>
      <c r="I482" s="52">
        <f t="shared" si="228"/>
        <v>19</v>
      </c>
      <c r="J482" s="101" t="s">
        <v>251</v>
      </c>
      <c r="K482" s="159">
        <v>3.54</v>
      </c>
      <c r="L482" s="160">
        <f t="shared" si="237"/>
        <v>67.260000000000005</v>
      </c>
      <c r="M482" s="57">
        <f>IF(VLOOKUP(E482,'HOURLY RATES'!C$6:D$105,2,0)=0,$E$3,VLOOKUP(E482,'HOURLY RATES'!C$6:D$105,2,0))</f>
        <v>103.2</v>
      </c>
      <c r="N482" s="161">
        <f t="shared" si="238"/>
        <v>6941.2320000000009</v>
      </c>
      <c r="O482" s="108">
        <v>650</v>
      </c>
      <c r="P482" s="108">
        <f t="shared" si="239"/>
        <v>12350</v>
      </c>
      <c r="Q482" s="162">
        <f t="shared" si="240"/>
        <v>19291.232</v>
      </c>
      <c r="R482" s="123"/>
      <c r="S482" s="138">
        <f t="shared" si="241"/>
        <v>1332.2555049999999</v>
      </c>
      <c r="T482" s="139">
        <f t="shared" si="242"/>
        <v>25312.854594999997</v>
      </c>
    </row>
    <row r="483" spans="1:20" s="7" customFormat="1" ht="62.4" x14ac:dyDescent="0.25">
      <c r="A483" s="113">
        <f>IF(J483&lt;&gt;"",1+MAX($A$17:A482),"")</f>
        <v>372</v>
      </c>
      <c r="B483" s="104"/>
      <c r="C483" s="104"/>
      <c r="D483" s="102" t="s">
        <v>70</v>
      </c>
      <c r="E483" s="125" t="s">
        <v>108</v>
      </c>
      <c r="F483" s="218" t="s">
        <v>1255</v>
      </c>
      <c r="G483" s="110">
        <v>4</v>
      </c>
      <c r="H483" s="51">
        <f>IF(VLOOKUP(J483,'HOURLY RATES'!B$116:C$124,2,0)=0,$J$3,VLOOKUP(J483,'HOURLY RATES'!B$116:C$124,2,0))</f>
        <v>0</v>
      </c>
      <c r="I483" s="52">
        <f t="shared" si="228"/>
        <v>4</v>
      </c>
      <c r="J483" s="101" t="s">
        <v>251</v>
      </c>
      <c r="K483" s="159">
        <v>3.5</v>
      </c>
      <c r="L483" s="160">
        <f t="shared" ref="L483:L484" si="243">K483*I483</f>
        <v>14</v>
      </c>
      <c r="M483" s="57">
        <f>IF(VLOOKUP(E483,'HOURLY RATES'!C$6:D$105,2,0)=0,$E$3,VLOOKUP(E483,'HOURLY RATES'!C$6:D$105,2,0))</f>
        <v>103.2</v>
      </c>
      <c r="N483" s="161">
        <f t="shared" ref="N483:N484" si="244">M483*L483</f>
        <v>1444.8</v>
      </c>
      <c r="O483" s="108">
        <v>550</v>
      </c>
      <c r="P483" s="108">
        <f t="shared" ref="P483:P484" si="245">O483*I483</f>
        <v>2200</v>
      </c>
      <c r="Q483" s="162">
        <f t="shared" ref="Q483:Q484" si="246">P483+N483</f>
        <v>3644.8</v>
      </c>
      <c r="R483" s="123"/>
      <c r="S483" s="138">
        <f t="shared" si="241"/>
        <v>1193.3649349999998</v>
      </c>
      <c r="T483" s="139">
        <f t="shared" si="242"/>
        <v>4773.4597399999993</v>
      </c>
    </row>
    <row r="484" spans="1:20" s="7" customFormat="1" ht="62.4" x14ac:dyDescent="0.25">
      <c r="A484" s="113">
        <f>IF(J484&lt;&gt;"",1+MAX($A$17:A483),"")</f>
        <v>373</v>
      </c>
      <c r="B484" s="104"/>
      <c r="C484" s="104"/>
      <c r="D484" s="102" t="s">
        <v>70</v>
      </c>
      <c r="E484" s="125" t="s">
        <v>108</v>
      </c>
      <c r="F484" s="218" t="s">
        <v>1256</v>
      </c>
      <c r="G484" s="110">
        <v>1</v>
      </c>
      <c r="H484" s="51">
        <f>IF(VLOOKUP(J484,'HOURLY RATES'!B$116:C$124,2,0)=0,$J$3,VLOOKUP(J484,'HOURLY RATES'!B$116:C$124,2,0))</f>
        <v>0</v>
      </c>
      <c r="I484" s="52">
        <f t="shared" si="228"/>
        <v>1</v>
      </c>
      <c r="J484" s="101" t="s">
        <v>251</v>
      </c>
      <c r="K484" s="159">
        <v>4.0999999999999996</v>
      </c>
      <c r="L484" s="160">
        <f t="shared" si="243"/>
        <v>4.0999999999999996</v>
      </c>
      <c r="M484" s="57">
        <f>IF(VLOOKUP(E484,'HOURLY RATES'!C$6:D$105,2,0)=0,$E$3,VLOOKUP(E484,'HOURLY RATES'!C$6:D$105,2,0))</f>
        <v>103.2</v>
      </c>
      <c r="N484" s="161">
        <f t="shared" si="244"/>
        <v>423.11999999999995</v>
      </c>
      <c r="O484" s="108">
        <v>1100</v>
      </c>
      <c r="P484" s="108">
        <f t="shared" si="245"/>
        <v>1100</v>
      </c>
      <c r="Q484" s="162">
        <f t="shared" si="246"/>
        <v>1523.12</v>
      </c>
      <c r="R484" s="123"/>
      <c r="S484" s="138">
        <f t="shared" si="241"/>
        <v>2007.01837</v>
      </c>
      <c r="T484" s="139">
        <f t="shared" si="242"/>
        <v>2007.01837</v>
      </c>
    </row>
    <row r="485" spans="1:20" s="7" customFormat="1" ht="62.4" x14ac:dyDescent="0.25">
      <c r="A485" s="113">
        <f>IF(J485&lt;&gt;"",1+MAX($A$17:A484),"")</f>
        <v>374</v>
      </c>
      <c r="B485" s="104"/>
      <c r="C485" s="104"/>
      <c r="D485" s="102" t="s">
        <v>70</v>
      </c>
      <c r="E485" s="125" t="s">
        <v>108</v>
      </c>
      <c r="F485" s="218" t="s">
        <v>1257</v>
      </c>
      <c r="G485" s="110">
        <v>2</v>
      </c>
      <c r="H485" s="51">
        <f>IF(VLOOKUP(J485,'HOURLY RATES'!B$116:C$124,2,0)=0,$J$3,VLOOKUP(J485,'HOURLY RATES'!B$116:C$124,2,0))</f>
        <v>0</v>
      </c>
      <c r="I485" s="52">
        <f t="shared" si="228"/>
        <v>2</v>
      </c>
      <c r="J485" s="101" t="s">
        <v>251</v>
      </c>
      <c r="K485" s="159">
        <v>3.45</v>
      </c>
      <c r="L485" s="160">
        <f>K485*I485</f>
        <v>6.9</v>
      </c>
      <c r="M485" s="57">
        <f>IF(VLOOKUP(E485,'HOURLY RATES'!C$6:D$105,2,0)=0,$E$3,VLOOKUP(E485,'HOURLY RATES'!C$6:D$105,2,0))</f>
        <v>103.2</v>
      </c>
      <c r="N485" s="161">
        <f>M485*L485</f>
        <v>712.08</v>
      </c>
      <c r="O485" s="108">
        <v>550</v>
      </c>
      <c r="P485" s="108">
        <f>O485*I485</f>
        <v>1100</v>
      </c>
      <c r="Q485" s="162">
        <f>P485+N485</f>
        <v>1812.08</v>
      </c>
      <c r="R485" s="123"/>
      <c r="S485" s="138">
        <f t="shared" si="241"/>
        <v>1186.8181849999999</v>
      </c>
      <c r="T485" s="139">
        <f t="shared" si="242"/>
        <v>2373.6363699999997</v>
      </c>
    </row>
    <row r="486" spans="1:20" s="7" customFormat="1" ht="62.4" x14ac:dyDescent="0.25">
      <c r="A486" s="113">
        <f>IF(J486&lt;&gt;"",1+MAX($A$17:A485),"")</f>
        <v>375</v>
      </c>
      <c r="B486" s="104"/>
      <c r="C486" s="104"/>
      <c r="D486" s="102" t="s">
        <v>70</v>
      </c>
      <c r="E486" s="125" t="s">
        <v>108</v>
      </c>
      <c r="F486" s="218" t="s">
        <v>1258</v>
      </c>
      <c r="G486" s="110">
        <v>24</v>
      </c>
      <c r="H486" s="51">
        <f>IF(VLOOKUP(J486,'HOURLY RATES'!B$116:C$124,2,0)=0,$J$3,VLOOKUP(J486,'HOURLY RATES'!B$116:C$124,2,0))</f>
        <v>0</v>
      </c>
      <c r="I486" s="52">
        <f t="shared" si="228"/>
        <v>24</v>
      </c>
      <c r="J486" s="101" t="s">
        <v>251</v>
      </c>
      <c r="K486" s="159">
        <v>4.2300000000000004</v>
      </c>
      <c r="L486" s="160">
        <f t="shared" si="237"/>
        <v>101.52000000000001</v>
      </c>
      <c r="M486" s="57">
        <f>IF(VLOOKUP(E486,'HOURLY RATES'!C$6:D$105,2,0)=0,$E$3,VLOOKUP(E486,'HOURLY RATES'!C$6:D$105,2,0))</f>
        <v>103.2</v>
      </c>
      <c r="N486" s="161">
        <f t="shared" si="238"/>
        <v>10476.864000000001</v>
      </c>
      <c r="O486" s="108">
        <v>1400</v>
      </c>
      <c r="P486" s="108">
        <f t="shared" si="239"/>
        <v>33600</v>
      </c>
      <c r="Q486" s="162">
        <f t="shared" si="240"/>
        <v>44076.864000000001</v>
      </c>
      <c r="R486" s="123"/>
      <c r="S486" s="138">
        <f t="shared" si="241"/>
        <v>2424.9994300000003</v>
      </c>
      <c r="T486" s="139">
        <f t="shared" si="242"/>
        <v>58199.986320000011</v>
      </c>
    </row>
    <row r="487" spans="1:20" s="7" customFormat="1" ht="62.4" x14ac:dyDescent="0.25">
      <c r="A487" s="113">
        <f>IF(J487&lt;&gt;"",1+MAX($A$17:A486),"")</f>
        <v>376</v>
      </c>
      <c r="B487" s="104"/>
      <c r="C487" s="104"/>
      <c r="D487" s="102" t="s">
        <v>70</v>
      </c>
      <c r="E487" s="125" t="s">
        <v>108</v>
      </c>
      <c r="F487" s="218" t="s">
        <v>1259</v>
      </c>
      <c r="G487" s="110">
        <v>34</v>
      </c>
      <c r="H487" s="51">
        <f>IF(VLOOKUP(J487,'HOURLY RATES'!B$116:C$124,2,0)=0,$J$3,VLOOKUP(J487,'HOURLY RATES'!B$116:C$124,2,0))</f>
        <v>0</v>
      </c>
      <c r="I487" s="52">
        <f t="shared" si="228"/>
        <v>34</v>
      </c>
      <c r="J487" s="101" t="s">
        <v>251</v>
      </c>
      <c r="K487" s="159">
        <v>1</v>
      </c>
      <c r="L487" s="160">
        <f>K487*I487</f>
        <v>34</v>
      </c>
      <c r="M487" s="57">
        <f>IF(VLOOKUP(E487,'HOURLY RATES'!C$6:D$105,2,0)=0,$E$3,VLOOKUP(E487,'HOURLY RATES'!C$6:D$105,2,0))</f>
        <v>103.2</v>
      </c>
      <c r="N487" s="161">
        <f>M487*L487</f>
        <v>3508.8</v>
      </c>
      <c r="O487" s="108">
        <v>115</v>
      </c>
      <c r="P487" s="108">
        <f>O487*I487</f>
        <v>3910</v>
      </c>
      <c r="Q487" s="162">
        <f>P487+N487</f>
        <v>7418.8</v>
      </c>
      <c r="R487" s="123"/>
      <c r="S487" s="138">
        <f t="shared" si="241"/>
        <v>284.6361455</v>
      </c>
      <c r="T487" s="139">
        <f t="shared" si="242"/>
        <v>9677.6289469999992</v>
      </c>
    </row>
    <row r="488" spans="1:20" s="7" customFormat="1" ht="62.4" x14ac:dyDescent="0.25">
      <c r="A488" s="113">
        <f>IF(J488&lt;&gt;"",1+MAX($A$17:A487),"")</f>
        <v>377</v>
      </c>
      <c r="B488" s="104"/>
      <c r="C488" s="104"/>
      <c r="D488" s="102" t="s">
        <v>70</v>
      </c>
      <c r="E488" s="125" t="s">
        <v>108</v>
      </c>
      <c r="F488" s="218" t="s">
        <v>1260</v>
      </c>
      <c r="G488" s="110">
        <v>96</v>
      </c>
      <c r="H488" s="51">
        <f>IF(VLOOKUP(J488,'HOURLY RATES'!B$116:C$124,2,0)=0,$J$3,VLOOKUP(J488,'HOURLY RATES'!B$116:C$124,2,0))</f>
        <v>0</v>
      </c>
      <c r="I488" s="52">
        <f t="shared" si="228"/>
        <v>96</v>
      </c>
      <c r="J488" s="101" t="s">
        <v>251</v>
      </c>
      <c r="K488" s="159">
        <v>0.75</v>
      </c>
      <c r="L488" s="160">
        <f>K488*I488</f>
        <v>72</v>
      </c>
      <c r="M488" s="57">
        <f>IF(VLOOKUP(E488,'HOURLY RATES'!C$6:D$105,2,0)=0,$E$3,VLOOKUP(E488,'HOURLY RATES'!C$6:D$105,2,0))</f>
        <v>103.2</v>
      </c>
      <c r="N488" s="161">
        <f>M488*L488</f>
        <v>7430.4000000000005</v>
      </c>
      <c r="O488" s="108">
        <v>95</v>
      </c>
      <c r="P488" s="108">
        <f>O488*I488</f>
        <v>9120</v>
      </c>
      <c r="Q488" s="162">
        <f>P488+N488</f>
        <v>16550.400000000001</v>
      </c>
      <c r="R488" s="123"/>
      <c r="S488" s="138">
        <f t="shared" si="241"/>
        <v>225.1717615</v>
      </c>
      <c r="T488" s="139">
        <f t="shared" si="242"/>
        <v>21616.489104</v>
      </c>
    </row>
    <row r="489" spans="1:20" s="7" customFormat="1" ht="62.4" x14ac:dyDescent="0.25">
      <c r="A489" s="113">
        <f>IF(J489&lt;&gt;"",1+MAX($A$17:A488),"")</f>
        <v>378</v>
      </c>
      <c r="B489" s="104"/>
      <c r="C489" s="104"/>
      <c r="D489" s="102" t="s">
        <v>70</v>
      </c>
      <c r="E489" s="125" t="s">
        <v>108</v>
      </c>
      <c r="F489" s="218" t="s">
        <v>1261</v>
      </c>
      <c r="G489" s="110">
        <v>4</v>
      </c>
      <c r="H489" s="51">
        <f>IF(VLOOKUP(J489,'HOURLY RATES'!B$116:C$124,2,0)=0,$J$3,VLOOKUP(J489,'HOURLY RATES'!B$116:C$124,2,0))</f>
        <v>0</v>
      </c>
      <c r="I489" s="52">
        <f t="shared" si="228"/>
        <v>4</v>
      </c>
      <c r="J489" s="101" t="s">
        <v>251</v>
      </c>
      <c r="K489" s="159">
        <v>4.2300000000000004</v>
      </c>
      <c r="L489" s="160">
        <f>K489*I489</f>
        <v>16.920000000000002</v>
      </c>
      <c r="M489" s="57">
        <f>IF(VLOOKUP(E489,'HOURLY RATES'!C$6:D$105,2,0)=0,$E$3,VLOOKUP(E489,'HOURLY RATES'!C$6:D$105,2,0))</f>
        <v>103.2</v>
      </c>
      <c r="N489" s="161">
        <f>M489*L489</f>
        <v>1746.1440000000002</v>
      </c>
      <c r="O489" s="108">
        <v>1550</v>
      </c>
      <c r="P489" s="108">
        <f>O489*I489</f>
        <v>6200</v>
      </c>
      <c r="Q489" s="162">
        <f>P489+N489</f>
        <v>7946.1440000000002</v>
      </c>
      <c r="R489" s="123"/>
      <c r="S489" s="138">
        <f t="shared" si="241"/>
        <v>2625.4791849999997</v>
      </c>
      <c r="T489" s="139">
        <f t="shared" si="242"/>
        <v>10501.916739999999</v>
      </c>
    </row>
    <row r="490" spans="1:20" s="7" customFormat="1" ht="62.4" x14ac:dyDescent="0.25">
      <c r="A490" s="113">
        <f>IF(J490&lt;&gt;"",1+MAX($A$17:A489),"")</f>
        <v>379</v>
      </c>
      <c r="B490" s="104"/>
      <c r="C490" s="104"/>
      <c r="D490" s="102" t="s">
        <v>70</v>
      </c>
      <c r="E490" s="125" t="s">
        <v>108</v>
      </c>
      <c r="F490" s="218" t="s">
        <v>1262</v>
      </c>
      <c r="G490" s="110">
        <v>2</v>
      </c>
      <c r="H490" s="51">
        <f>IF(VLOOKUP(J490,'HOURLY RATES'!B$116:C$124,2,0)=0,$J$3,VLOOKUP(J490,'HOURLY RATES'!B$116:C$124,2,0))</f>
        <v>0</v>
      </c>
      <c r="I490" s="52">
        <f t="shared" si="228"/>
        <v>2</v>
      </c>
      <c r="J490" s="101" t="s">
        <v>251</v>
      </c>
      <c r="K490" s="159">
        <v>3.45</v>
      </c>
      <c r="L490" s="160">
        <f>K490*I490</f>
        <v>6.9</v>
      </c>
      <c r="M490" s="57">
        <f>IF(VLOOKUP(E490,'HOURLY RATES'!C$6:D$105,2,0)=0,$E$3,VLOOKUP(E490,'HOURLY RATES'!C$6:D$105,2,0))</f>
        <v>103.2</v>
      </c>
      <c r="N490" s="161">
        <f>M490*L490</f>
        <v>712.08</v>
      </c>
      <c r="O490" s="108">
        <v>580</v>
      </c>
      <c r="P490" s="108">
        <f>O490*I490</f>
        <v>1160</v>
      </c>
      <c r="Q490" s="162">
        <f>P490+N490</f>
        <v>1872.08</v>
      </c>
      <c r="R490" s="123"/>
      <c r="S490" s="138">
        <f t="shared" si="241"/>
        <v>1226.9141359999999</v>
      </c>
      <c r="T490" s="139">
        <f t="shared" si="242"/>
        <v>2453.8282719999997</v>
      </c>
    </row>
    <row r="491" spans="1:20" s="7" customFormat="1" x14ac:dyDescent="0.25">
      <c r="A491" s="113" t="str">
        <f>IF(J491&lt;&gt;"",1+MAX($A$17:A490),"")</f>
        <v/>
      </c>
      <c r="B491" s="104"/>
      <c r="C491" s="104"/>
      <c r="D491" s="102"/>
      <c r="E491" s="125"/>
      <c r="F491" s="218" t="s">
        <v>248</v>
      </c>
      <c r="G491" s="110"/>
      <c r="H491" s="106"/>
      <c r="I491" s="107"/>
      <c r="J491" s="101"/>
      <c r="K491" s="159"/>
      <c r="L491" s="160"/>
      <c r="M491" s="161"/>
      <c r="N491" s="161"/>
      <c r="O491" s="108"/>
      <c r="P491" s="108"/>
      <c r="Q491" s="162"/>
      <c r="R491" s="123"/>
      <c r="S491" s="138"/>
      <c r="T491" s="139"/>
    </row>
    <row r="492" spans="1:20" s="7" customFormat="1" x14ac:dyDescent="0.25">
      <c r="A492" s="113" t="str">
        <f>IF(J492&lt;&gt;"",1+MAX($A$17:A491),"")</f>
        <v/>
      </c>
      <c r="B492" s="104"/>
      <c r="C492" s="104"/>
      <c r="D492" s="102"/>
      <c r="E492" s="125"/>
      <c r="F492" s="255" t="s">
        <v>866</v>
      </c>
      <c r="G492" s="103"/>
      <c r="H492" s="106"/>
      <c r="I492" s="107"/>
      <c r="J492" s="101"/>
      <c r="K492" s="159"/>
      <c r="L492" s="160"/>
      <c r="M492" s="161"/>
      <c r="N492" s="161"/>
      <c r="O492" s="108"/>
      <c r="P492" s="108"/>
      <c r="Q492" s="162"/>
      <c r="R492" s="123"/>
      <c r="S492" s="138"/>
      <c r="T492" s="139"/>
    </row>
    <row r="493" spans="1:20" s="7" customFormat="1" ht="62.4" x14ac:dyDescent="0.25">
      <c r="A493" s="113">
        <f>IF(J493&lt;&gt;"",1+MAX($A$17:A492),"")</f>
        <v>380</v>
      </c>
      <c r="B493" s="104"/>
      <c r="C493" s="104"/>
      <c r="D493" s="102" t="s">
        <v>70</v>
      </c>
      <c r="E493" s="125" t="s">
        <v>108</v>
      </c>
      <c r="F493" s="218" t="s">
        <v>1263</v>
      </c>
      <c r="G493" s="110">
        <v>25</v>
      </c>
      <c r="H493" s="51">
        <f>IF(VLOOKUP(J493,'HOURLY RATES'!B$116:C$124,2,0)=0,$J$3,VLOOKUP(J493,'HOURLY RATES'!B$116:C$124,2,0))</f>
        <v>0</v>
      </c>
      <c r="I493" s="52">
        <f t="shared" ref="I493:I495" si="247">(G493*(1+H493))</f>
        <v>25</v>
      </c>
      <c r="J493" s="101" t="s">
        <v>251</v>
      </c>
      <c r="K493" s="159">
        <v>4</v>
      </c>
      <c r="L493" s="160">
        <f t="shared" ref="L493:L495" si="248">K493*I493</f>
        <v>100</v>
      </c>
      <c r="M493" s="57">
        <f>IF(VLOOKUP(E493,'HOURLY RATES'!C$6:D$105,2,0)=0,$E$3,VLOOKUP(E493,'HOURLY RATES'!C$6:D$105,2,0))</f>
        <v>103.2</v>
      </c>
      <c r="N493" s="161">
        <f t="shared" ref="N493:N495" si="249">M493*L493</f>
        <v>10320</v>
      </c>
      <c r="O493" s="108">
        <v>1050</v>
      </c>
      <c r="P493" s="108">
        <f t="shared" ref="P493:P495" si="250">O493*I493</f>
        <v>26250</v>
      </c>
      <c r="Q493" s="162">
        <f t="shared" ref="Q493:Q495" si="251">P493+N493</f>
        <v>36570</v>
      </c>
      <c r="R493" s="123"/>
      <c r="S493" s="138">
        <f t="shared" si="241"/>
        <v>1927.0982849999998</v>
      </c>
      <c r="T493" s="139">
        <f t="shared" si="242"/>
        <v>48177.457124999994</v>
      </c>
    </row>
    <row r="494" spans="1:20" s="7" customFormat="1" ht="62.4" x14ac:dyDescent="0.25">
      <c r="A494" s="113">
        <f>IF(J494&lt;&gt;"",1+MAX($A$17:A493),"")</f>
        <v>381</v>
      </c>
      <c r="B494" s="104"/>
      <c r="C494" s="104"/>
      <c r="D494" s="102" t="s">
        <v>70</v>
      </c>
      <c r="E494" s="125" t="s">
        <v>108</v>
      </c>
      <c r="F494" s="218" t="s">
        <v>1264</v>
      </c>
      <c r="G494" s="110">
        <v>7</v>
      </c>
      <c r="H494" s="51">
        <f>IF(VLOOKUP(J494,'HOURLY RATES'!B$116:C$124,2,0)=0,$J$3,VLOOKUP(J494,'HOURLY RATES'!B$116:C$124,2,0))</f>
        <v>0</v>
      </c>
      <c r="I494" s="52">
        <f t="shared" si="247"/>
        <v>7</v>
      </c>
      <c r="J494" s="101" t="s">
        <v>251</v>
      </c>
      <c r="K494" s="159">
        <v>4.12</v>
      </c>
      <c r="L494" s="160">
        <f t="shared" si="248"/>
        <v>28.84</v>
      </c>
      <c r="M494" s="57">
        <f>IF(VLOOKUP(E494,'HOURLY RATES'!C$6:D$105,2,0)=0,$E$3,VLOOKUP(E494,'HOURLY RATES'!C$6:D$105,2,0))</f>
        <v>103.2</v>
      </c>
      <c r="N494" s="161">
        <f t="shared" si="249"/>
        <v>2976.288</v>
      </c>
      <c r="O494" s="108">
        <v>1150</v>
      </c>
      <c r="P494" s="108">
        <f t="shared" si="250"/>
        <v>8050</v>
      </c>
      <c r="Q494" s="162">
        <f t="shared" si="251"/>
        <v>11026.288</v>
      </c>
      <c r="R494" s="123"/>
      <c r="S494" s="138">
        <f t="shared" si="241"/>
        <v>2076.463655</v>
      </c>
      <c r="T494" s="139">
        <f t="shared" si="242"/>
        <v>14535.245585000001</v>
      </c>
    </row>
    <row r="495" spans="1:20" s="7" customFormat="1" ht="62.4" x14ac:dyDescent="0.25">
      <c r="A495" s="113">
        <f>IF(J495&lt;&gt;"",1+MAX($A$17:A494),"")</f>
        <v>382</v>
      </c>
      <c r="B495" s="104"/>
      <c r="C495" s="104"/>
      <c r="D495" s="102" t="s">
        <v>70</v>
      </c>
      <c r="E495" s="125" t="s">
        <v>108</v>
      </c>
      <c r="F495" s="218" t="s">
        <v>1265</v>
      </c>
      <c r="G495" s="110">
        <v>11</v>
      </c>
      <c r="H495" s="51">
        <f>IF(VLOOKUP(J495,'HOURLY RATES'!B$116:C$124,2,0)=0,$J$3,VLOOKUP(J495,'HOURLY RATES'!B$116:C$124,2,0))</f>
        <v>0</v>
      </c>
      <c r="I495" s="52">
        <f t="shared" si="247"/>
        <v>11</v>
      </c>
      <c r="J495" s="101" t="s">
        <v>251</v>
      </c>
      <c r="K495" s="159">
        <v>4.2300000000000004</v>
      </c>
      <c r="L495" s="160">
        <f t="shared" si="248"/>
        <v>46.53</v>
      </c>
      <c r="M495" s="57">
        <f>IF(VLOOKUP(E495,'HOURLY RATES'!C$6:D$105,2,0)=0,$E$3,VLOOKUP(E495,'HOURLY RATES'!C$6:D$105,2,0))</f>
        <v>103.2</v>
      </c>
      <c r="N495" s="161">
        <f t="shared" si="249"/>
        <v>4801.8960000000006</v>
      </c>
      <c r="O495" s="108">
        <v>1250</v>
      </c>
      <c r="P495" s="108">
        <f t="shared" si="250"/>
        <v>13750</v>
      </c>
      <c r="Q495" s="162">
        <f t="shared" si="251"/>
        <v>18551.896000000001</v>
      </c>
      <c r="R495" s="123"/>
      <c r="S495" s="138">
        <f t="shared" si="241"/>
        <v>2224.519675</v>
      </c>
      <c r="T495" s="139">
        <f t="shared" si="242"/>
        <v>24469.716424999999</v>
      </c>
    </row>
    <row r="496" spans="1:20" s="7" customFormat="1" x14ac:dyDescent="0.25">
      <c r="A496" s="113" t="str">
        <f>IF(J496&lt;&gt;"",1+MAX($A$17:A495),"")</f>
        <v/>
      </c>
      <c r="B496" s="104"/>
      <c r="C496" s="104"/>
      <c r="D496" s="102"/>
      <c r="E496" s="125"/>
      <c r="F496" s="218" t="s">
        <v>248</v>
      </c>
      <c r="G496" s="110"/>
      <c r="H496" s="106"/>
      <c r="I496" s="107"/>
      <c r="J496" s="101"/>
      <c r="K496" s="159"/>
      <c r="L496" s="160"/>
      <c r="M496" s="161"/>
      <c r="N496" s="161"/>
      <c r="O496" s="108"/>
      <c r="P496" s="108"/>
      <c r="Q496" s="162"/>
      <c r="R496" s="123"/>
      <c r="S496" s="138"/>
      <c r="T496" s="139"/>
    </row>
    <row r="497" spans="1:20" s="7" customFormat="1" x14ac:dyDescent="0.25">
      <c r="A497" s="113" t="str">
        <f>IF(J497&lt;&gt;"",1+MAX($A$17:A496),"")</f>
        <v/>
      </c>
      <c r="B497" s="104"/>
      <c r="C497" s="104"/>
      <c r="D497" s="102"/>
      <c r="E497" s="125"/>
      <c r="F497" s="255" t="s">
        <v>821</v>
      </c>
      <c r="G497" s="103"/>
      <c r="H497" s="106"/>
      <c r="I497" s="107"/>
      <c r="J497" s="101"/>
      <c r="K497" s="159"/>
      <c r="L497" s="160"/>
      <c r="M497" s="161"/>
      <c r="N497" s="161"/>
      <c r="O497" s="108"/>
      <c r="P497" s="108"/>
      <c r="Q497" s="162"/>
      <c r="R497" s="123"/>
      <c r="S497" s="138"/>
      <c r="T497" s="139"/>
    </row>
    <row r="498" spans="1:20" s="7" customFormat="1" x14ac:dyDescent="0.25">
      <c r="A498" s="113">
        <f>IF(J498&lt;&gt;"",1+MAX($A$17:A497),"")</f>
        <v>383</v>
      </c>
      <c r="B498" s="104"/>
      <c r="C498" s="104"/>
      <c r="D498" s="102" t="s">
        <v>70</v>
      </c>
      <c r="E498" s="125" t="s">
        <v>108</v>
      </c>
      <c r="F498" s="218" t="s">
        <v>822</v>
      </c>
      <c r="G498" s="110">
        <v>4</v>
      </c>
      <c r="H498" s="51">
        <f>IF(VLOOKUP(J498,'HOURLY RATES'!B$116:C$124,2,0)=0,$J$3,VLOOKUP(J498,'HOURLY RATES'!B$116:C$124,2,0))</f>
        <v>0</v>
      </c>
      <c r="I498" s="52">
        <f t="shared" ref="I498:I509" si="252">(G498*(1+H498))</f>
        <v>4</v>
      </c>
      <c r="J498" s="101" t="s">
        <v>251</v>
      </c>
      <c r="K498" s="159">
        <v>0.3</v>
      </c>
      <c r="L498" s="160">
        <f t="shared" ref="L498:L509" si="253">K498*I498</f>
        <v>1.2</v>
      </c>
      <c r="M498" s="57">
        <f>IF(VLOOKUP(E498,'HOURLY RATES'!C$6:D$105,2,0)=0,$E$3,VLOOKUP(E498,'HOURLY RATES'!C$6:D$105,2,0))</f>
        <v>103.2</v>
      </c>
      <c r="N498" s="161">
        <f t="shared" ref="N498:N509" si="254">M498*L498</f>
        <v>123.84</v>
      </c>
      <c r="O498" s="108">
        <v>32.5</v>
      </c>
      <c r="P498" s="108">
        <f t="shared" ref="P498:P509" si="255">O498*I498</f>
        <v>130</v>
      </c>
      <c r="Q498" s="162">
        <f t="shared" ref="Q498:Q509" si="256">P498+N498</f>
        <v>253.84</v>
      </c>
      <c r="R498" s="123"/>
      <c r="S498" s="138">
        <f t="shared" si="241"/>
        <v>82.71778024999999</v>
      </c>
      <c r="T498" s="139">
        <f t="shared" si="242"/>
        <v>330.87112099999996</v>
      </c>
    </row>
    <row r="499" spans="1:20" s="7" customFormat="1" x14ac:dyDescent="0.25">
      <c r="A499" s="113">
        <f>IF(J499&lt;&gt;"",1+MAX($A$17:A498),"")</f>
        <v>384</v>
      </c>
      <c r="B499" s="104"/>
      <c r="C499" s="104"/>
      <c r="D499" s="102" t="s">
        <v>70</v>
      </c>
      <c r="E499" s="125" t="s">
        <v>108</v>
      </c>
      <c r="F499" s="218" t="s">
        <v>823</v>
      </c>
      <c r="G499" s="110">
        <v>74</v>
      </c>
      <c r="H499" s="51">
        <f>IF(VLOOKUP(J499,'HOURLY RATES'!B$116:C$124,2,0)=0,$J$3,VLOOKUP(J499,'HOURLY RATES'!B$116:C$124,2,0))</f>
        <v>0</v>
      </c>
      <c r="I499" s="52">
        <f t="shared" si="252"/>
        <v>74</v>
      </c>
      <c r="J499" s="101" t="s">
        <v>251</v>
      </c>
      <c r="K499" s="159">
        <v>0.35</v>
      </c>
      <c r="L499" s="160">
        <f t="shared" si="253"/>
        <v>25.9</v>
      </c>
      <c r="M499" s="57">
        <f>IF(VLOOKUP(E499,'HOURLY RATES'!C$6:D$105,2,0)=0,$E$3,VLOOKUP(E499,'HOURLY RATES'!C$6:D$105,2,0))</f>
        <v>103.2</v>
      </c>
      <c r="N499" s="161">
        <f t="shared" si="254"/>
        <v>2672.88</v>
      </c>
      <c r="O499" s="108">
        <v>42.5</v>
      </c>
      <c r="P499" s="108">
        <f t="shared" si="255"/>
        <v>3145</v>
      </c>
      <c r="Q499" s="162">
        <f t="shared" si="256"/>
        <v>5817.88</v>
      </c>
      <c r="R499" s="123"/>
      <c r="S499" s="138">
        <f t="shared" si="241"/>
        <v>102.62984725000001</v>
      </c>
      <c r="T499" s="139">
        <f t="shared" si="242"/>
        <v>7594.6086965000013</v>
      </c>
    </row>
    <row r="500" spans="1:20" s="7" customFormat="1" x14ac:dyDescent="0.25">
      <c r="A500" s="113">
        <f>IF(J500&lt;&gt;"",1+MAX($A$17:A499),"")</f>
        <v>385</v>
      </c>
      <c r="B500" s="104"/>
      <c r="C500" s="104"/>
      <c r="D500" s="102" t="s">
        <v>70</v>
      </c>
      <c r="E500" s="125" t="s">
        <v>108</v>
      </c>
      <c r="F500" s="218" t="s">
        <v>824</v>
      </c>
      <c r="G500" s="110">
        <v>32</v>
      </c>
      <c r="H500" s="51">
        <f>IF(VLOOKUP(J500,'HOURLY RATES'!B$116:C$124,2,0)=0,$J$3,VLOOKUP(J500,'HOURLY RATES'!B$116:C$124,2,0))</f>
        <v>0</v>
      </c>
      <c r="I500" s="52">
        <f t="shared" si="252"/>
        <v>32</v>
      </c>
      <c r="J500" s="101" t="s">
        <v>251</v>
      </c>
      <c r="K500" s="159">
        <v>0.32</v>
      </c>
      <c r="L500" s="160">
        <f t="shared" si="253"/>
        <v>10.24</v>
      </c>
      <c r="M500" s="57">
        <f>IF(VLOOKUP(E500,'HOURLY RATES'!C$6:D$105,2,0)=0,$E$3,VLOOKUP(E500,'HOURLY RATES'!C$6:D$105,2,0))</f>
        <v>103.2</v>
      </c>
      <c r="N500" s="161">
        <f t="shared" si="254"/>
        <v>1056.768</v>
      </c>
      <c r="O500" s="108">
        <v>37.5</v>
      </c>
      <c r="P500" s="108">
        <f t="shared" si="255"/>
        <v>1200</v>
      </c>
      <c r="Q500" s="162">
        <f t="shared" si="256"/>
        <v>2256.768</v>
      </c>
      <c r="R500" s="123"/>
      <c r="S500" s="138">
        <f t="shared" si="241"/>
        <v>92.019138749999996</v>
      </c>
      <c r="T500" s="139">
        <f t="shared" si="242"/>
        <v>2944.6124399999999</v>
      </c>
    </row>
    <row r="501" spans="1:20" s="7" customFormat="1" x14ac:dyDescent="0.25">
      <c r="A501" s="113">
        <f>IF(J501&lt;&gt;"",1+MAX($A$17:A500),"")</f>
        <v>386</v>
      </c>
      <c r="B501" s="104"/>
      <c r="C501" s="104"/>
      <c r="D501" s="102" t="s">
        <v>70</v>
      </c>
      <c r="E501" s="125" t="s">
        <v>108</v>
      </c>
      <c r="F501" s="218" t="s">
        <v>825</v>
      </c>
      <c r="G501" s="110">
        <v>37</v>
      </c>
      <c r="H501" s="51">
        <f>IF(VLOOKUP(J501,'HOURLY RATES'!B$116:C$124,2,0)=0,$J$3,VLOOKUP(J501,'HOURLY RATES'!B$116:C$124,2,0))</f>
        <v>0</v>
      </c>
      <c r="I501" s="52">
        <f t="shared" si="252"/>
        <v>37</v>
      </c>
      <c r="J501" s="101" t="s">
        <v>251</v>
      </c>
      <c r="K501" s="159">
        <v>0.4</v>
      </c>
      <c r="L501" s="160">
        <f t="shared" si="253"/>
        <v>14.8</v>
      </c>
      <c r="M501" s="57">
        <f>IF(VLOOKUP(E501,'HOURLY RATES'!C$6:D$105,2,0)=0,$E$3,VLOOKUP(E501,'HOURLY RATES'!C$6:D$105,2,0))</f>
        <v>103.2</v>
      </c>
      <c r="N501" s="161">
        <f t="shared" si="254"/>
        <v>1527.3600000000001</v>
      </c>
      <c r="O501" s="108">
        <v>57.5</v>
      </c>
      <c r="P501" s="108">
        <f t="shared" si="255"/>
        <v>2127.5</v>
      </c>
      <c r="Q501" s="162">
        <f t="shared" si="256"/>
        <v>3654.86</v>
      </c>
      <c r="R501" s="123"/>
      <c r="S501" s="138">
        <f t="shared" si="241"/>
        <v>129.22457275000002</v>
      </c>
      <c r="T501" s="139">
        <f t="shared" si="242"/>
        <v>4781.3091917500005</v>
      </c>
    </row>
    <row r="502" spans="1:20" s="7" customFormat="1" x14ac:dyDescent="0.25">
      <c r="A502" s="113">
        <f>IF(J502&lt;&gt;"",1+MAX($A$17:A501),"")</f>
        <v>387</v>
      </c>
      <c r="B502" s="104"/>
      <c r="C502" s="104"/>
      <c r="D502" s="102" t="s">
        <v>70</v>
      </c>
      <c r="E502" s="125" t="s">
        <v>108</v>
      </c>
      <c r="F502" s="218" t="s">
        <v>826</v>
      </c>
      <c r="G502" s="110">
        <v>43</v>
      </c>
      <c r="H502" s="51">
        <f>IF(VLOOKUP(J502,'HOURLY RATES'!B$116:C$124,2,0)=0,$J$3,VLOOKUP(J502,'HOURLY RATES'!B$116:C$124,2,0))</f>
        <v>0</v>
      </c>
      <c r="I502" s="52">
        <f t="shared" si="252"/>
        <v>43</v>
      </c>
      <c r="J502" s="101" t="s">
        <v>251</v>
      </c>
      <c r="K502" s="159">
        <v>0.65</v>
      </c>
      <c r="L502" s="160">
        <f t="shared" si="253"/>
        <v>27.95</v>
      </c>
      <c r="M502" s="57">
        <f>IF(VLOOKUP(E502,'HOURLY RATES'!C$6:D$105,2,0)=0,$E$3,VLOOKUP(E502,'HOURLY RATES'!C$6:D$105,2,0))</f>
        <v>103.2</v>
      </c>
      <c r="N502" s="161">
        <f t="shared" si="254"/>
        <v>2884.44</v>
      </c>
      <c r="O502" s="108">
        <v>77.5</v>
      </c>
      <c r="P502" s="108">
        <f t="shared" si="255"/>
        <v>3332.5</v>
      </c>
      <c r="Q502" s="162">
        <f t="shared" si="256"/>
        <v>6216.9400000000005</v>
      </c>
      <c r="R502" s="123"/>
      <c r="S502" s="138">
        <f t="shared" si="241"/>
        <v>188.68895674999999</v>
      </c>
      <c r="T502" s="139">
        <f t="shared" si="242"/>
        <v>8113.6251402499993</v>
      </c>
    </row>
    <row r="503" spans="1:20" s="7" customFormat="1" x14ac:dyDescent="0.25">
      <c r="A503" s="113">
        <f>IF(J503&lt;&gt;"",1+MAX($A$17:A502),"")</f>
        <v>388</v>
      </c>
      <c r="B503" s="104"/>
      <c r="C503" s="104"/>
      <c r="D503" s="102" t="s">
        <v>70</v>
      </c>
      <c r="E503" s="125" t="s">
        <v>108</v>
      </c>
      <c r="F503" s="218" t="s">
        <v>827</v>
      </c>
      <c r="G503" s="110">
        <v>3</v>
      </c>
      <c r="H503" s="51">
        <f>IF(VLOOKUP(J503,'HOURLY RATES'!B$116:C$124,2,0)=0,$J$3,VLOOKUP(J503,'HOURLY RATES'!B$116:C$124,2,0))</f>
        <v>0</v>
      </c>
      <c r="I503" s="52">
        <f t="shared" si="252"/>
        <v>3</v>
      </c>
      <c r="J503" s="101" t="s">
        <v>251</v>
      </c>
      <c r="K503" s="159">
        <v>0.252</v>
      </c>
      <c r="L503" s="160">
        <f t="shared" si="253"/>
        <v>0.75600000000000001</v>
      </c>
      <c r="M503" s="57">
        <f>IF(VLOOKUP(E503,'HOURLY RATES'!C$6:D$105,2,0)=0,$E$3,VLOOKUP(E503,'HOURLY RATES'!C$6:D$105,2,0))</f>
        <v>103.2</v>
      </c>
      <c r="N503" s="161">
        <f t="shared" si="254"/>
        <v>78.019199999999998</v>
      </c>
      <c r="O503" s="108">
        <v>27.5</v>
      </c>
      <c r="P503" s="108">
        <f t="shared" si="255"/>
        <v>82.5</v>
      </c>
      <c r="Q503" s="162">
        <f t="shared" si="256"/>
        <v>160.51920000000001</v>
      </c>
      <c r="R503" s="123"/>
      <c r="S503" s="138">
        <f t="shared" si="241"/>
        <v>69.750241750000001</v>
      </c>
      <c r="T503" s="139">
        <f t="shared" si="242"/>
        <v>209.25072525000002</v>
      </c>
    </row>
    <row r="504" spans="1:20" s="7" customFormat="1" x14ac:dyDescent="0.25">
      <c r="A504" s="113">
        <f>IF(J504&lt;&gt;"",1+MAX($A$17:A503),"")</f>
        <v>389</v>
      </c>
      <c r="B504" s="104"/>
      <c r="C504" s="104"/>
      <c r="D504" s="102" t="s">
        <v>70</v>
      </c>
      <c r="E504" s="125" t="s">
        <v>108</v>
      </c>
      <c r="F504" s="218" t="s">
        <v>828</v>
      </c>
      <c r="G504" s="110">
        <v>4</v>
      </c>
      <c r="H504" s="51">
        <f>IF(VLOOKUP(J504,'HOURLY RATES'!B$116:C$124,2,0)=0,$J$3,VLOOKUP(J504,'HOURLY RATES'!B$116:C$124,2,0))</f>
        <v>0</v>
      </c>
      <c r="I504" s="52">
        <f t="shared" si="252"/>
        <v>4</v>
      </c>
      <c r="J504" s="101" t="s">
        <v>251</v>
      </c>
      <c r="K504" s="159">
        <v>0.45</v>
      </c>
      <c r="L504" s="160">
        <f t="shared" si="253"/>
        <v>1.8</v>
      </c>
      <c r="M504" s="57">
        <f>IF(VLOOKUP(E504,'HOURLY RATES'!C$6:D$105,2,0)=0,$E$3,VLOOKUP(E504,'HOURLY RATES'!C$6:D$105,2,0))</f>
        <v>103.2</v>
      </c>
      <c r="N504" s="161">
        <f t="shared" si="254"/>
        <v>185.76000000000002</v>
      </c>
      <c r="O504" s="108">
        <v>62.5</v>
      </c>
      <c r="P504" s="108">
        <f t="shared" si="255"/>
        <v>250</v>
      </c>
      <c r="Q504" s="162">
        <f t="shared" si="256"/>
        <v>435.76</v>
      </c>
      <c r="R504" s="123"/>
      <c r="S504" s="138">
        <f t="shared" si="241"/>
        <v>142.45398124999997</v>
      </c>
      <c r="T504" s="139">
        <f t="shared" si="242"/>
        <v>569.81592499999988</v>
      </c>
    </row>
    <row r="505" spans="1:20" s="7" customFormat="1" x14ac:dyDescent="0.25">
      <c r="A505" s="113">
        <f>IF(J505&lt;&gt;"",1+MAX($A$17:A504),"")</f>
        <v>390</v>
      </c>
      <c r="B505" s="104"/>
      <c r="C505" s="104"/>
      <c r="D505" s="102" t="s">
        <v>70</v>
      </c>
      <c r="E505" s="125" t="s">
        <v>108</v>
      </c>
      <c r="F505" s="218" t="s">
        <v>829</v>
      </c>
      <c r="G505" s="110">
        <v>29</v>
      </c>
      <c r="H505" s="51">
        <f>IF(VLOOKUP(J505,'HOURLY RATES'!B$116:C$124,2,0)=0,$J$3,VLOOKUP(J505,'HOURLY RATES'!B$116:C$124,2,0))</f>
        <v>0</v>
      </c>
      <c r="I505" s="52">
        <f t="shared" si="252"/>
        <v>29</v>
      </c>
      <c r="J505" s="101" t="s">
        <v>251</v>
      </c>
      <c r="K505" s="159">
        <v>0.21199999999999999</v>
      </c>
      <c r="L505" s="160">
        <f t="shared" si="253"/>
        <v>6.1479999999999997</v>
      </c>
      <c r="M505" s="57">
        <f>IF(VLOOKUP(E505,'HOURLY RATES'!C$6:D$105,2,0)=0,$E$3,VLOOKUP(E505,'HOURLY RATES'!C$6:D$105,2,0))</f>
        <v>103.2</v>
      </c>
      <c r="N505" s="161">
        <f t="shared" si="254"/>
        <v>634.47360000000003</v>
      </c>
      <c r="O505" s="108">
        <v>11</v>
      </c>
      <c r="P505" s="108">
        <f t="shared" si="255"/>
        <v>319</v>
      </c>
      <c r="Q505" s="162">
        <f t="shared" si="256"/>
        <v>953.47360000000003</v>
      </c>
      <c r="R505" s="123"/>
      <c r="S505" s="138">
        <f t="shared" si="241"/>
        <v>42.460068699999994</v>
      </c>
      <c r="T505" s="139">
        <f t="shared" si="242"/>
        <v>1231.3419922999999</v>
      </c>
    </row>
    <row r="506" spans="1:20" s="7" customFormat="1" x14ac:dyDescent="0.25">
      <c r="A506" s="113">
        <f>IF(J506&lt;&gt;"",1+MAX($A$17:A505),"")</f>
        <v>391</v>
      </c>
      <c r="B506" s="104"/>
      <c r="C506" s="104"/>
      <c r="D506" s="102" t="s">
        <v>70</v>
      </c>
      <c r="E506" s="125" t="s">
        <v>108</v>
      </c>
      <c r="F506" s="218" t="s">
        <v>1266</v>
      </c>
      <c r="G506" s="110">
        <v>119</v>
      </c>
      <c r="H506" s="51">
        <f>IF(VLOOKUP(J506,'HOURLY RATES'!B$116:C$124,2,0)=0,$J$3,VLOOKUP(J506,'HOURLY RATES'!B$116:C$124,2,0))</f>
        <v>0</v>
      </c>
      <c r="I506" s="52">
        <f t="shared" si="252"/>
        <v>119</v>
      </c>
      <c r="J506" s="101" t="s">
        <v>251</v>
      </c>
      <c r="K506" s="159">
        <v>0.85</v>
      </c>
      <c r="L506" s="160">
        <f t="shared" si="253"/>
        <v>101.14999999999999</v>
      </c>
      <c r="M506" s="57">
        <f>IF(VLOOKUP(E506,'HOURLY RATES'!C$6:D$105,2,0)=0,$E$3,VLOOKUP(E506,'HOURLY RATES'!C$6:D$105,2,0))</f>
        <v>103.2</v>
      </c>
      <c r="N506" s="161">
        <f t="shared" si="254"/>
        <v>10438.68</v>
      </c>
      <c r="O506" s="108">
        <v>110</v>
      </c>
      <c r="P506" s="108">
        <f t="shared" si="255"/>
        <v>13090</v>
      </c>
      <c r="Q506" s="162">
        <f t="shared" si="256"/>
        <v>23528.68</v>
      </c>
      <c r="R506" s="123"/>
      <c r="S506" s="138">
        <f t="shared" si="241"/>
        <v>258.31323700000002</v>
      </c>
      <c r="T506" s="139">
        <f t="shared" si="242"/>
        <v>30739.275203000001</v>
      </c>
    </row>
    <row r="507" spans="1:20" s="7" customFormat="1" x14ac:dyDescent="0.25">
      <c r="A507" s="113">
        <f>IF(J507&lt;&gt;"",1+MAX($A$17:A506),"")</f>
        <v>392</v>
      </c>
      <c r="B507" s="104"/>
      <c r="C507" s="104"/>
      <c r="D507" s="102" t="s">
        <v>70</v>
      </c>
      <c r="E507" s="125" t="s">
        <v>108</v>
      </c>
      <c r="F507" s="218" t="s">
        <v>1267</v>
      </c>
      <c r="G507" s="110">
        <v>1</v>
      </c>
      <c r="H507" s="51">
        <f>IF(VLOOKUP(J507,'HOURLY RATES'!B$116:C$124,2,0)=0,$J$3,VLOOKUP(J507,'HOURLY RATES'!B$116:C$124,2,0))</f>
        <v>0</v>
      </c>
      <c r="I507" s="52">
        <f t="shared" si="252"/>
        <v>1</v>
      </c>
      <c r="J507" s="101" t="s">
        <v>251</v>
      </c>
      <c r="K507" s="159">
        <v>3.65</v>
      </c>
      <c r="L507" s="160">
        <f t="shared" si="253"/>
        <v>3.65</v>
      </c>
      <c r="M507" s="57">
        <f>IF(VLOOKUP(E507,'HOURLY RATES'!C$6:D$105,2,0)=0,$E$3,VLOOKUP(E507,'HOURLY RATES'!C$6:D$105,2,0))</f>
        <v>103.2</v>
      </c>
      <c r="N507" s="161">
        <f t="shared" si="254"/>
        <v>376.68</v>
      </c>
      <c r="O507" s="108">
        <v>725</v>
      </c>
      <c r="P507" s="108">
        <f t="shared" si="255"/>
        <v>725</v>
      </c>
      <c r="Q507" s="162">
        <f t="shared" si="256"/>
        <v>1101.68</v>
      </c>
      <c r="R507" s="123"/>
      <c r="S507" s="138">
        <f t="shared" si="241"/>
        <v>1446.8982324999997</v>
      </c>
      <c r="T507" s="139">
        <f t="shared" si="242"/>
        <v>1446.8982324999997</v>
      </c>
    </row>
    <row r="508" spans="1:20" s="7" customFormat="1" x14ac:dyDescent="0.25">
      <c r="A508" s="113">
        <f>IF(J508&lt;&gt;"",1+MAX($A$17:A507),"")</f>
        <v>393</v>
      </c>
      <c r="B508" s="104"/>
      <c r="C508" s="104"/>
      <c r="D508" s="102" t="s">
        <v>70</v>
      </c>
      <c r="E508" s="125" t="s">
        <v>108</v>
      </c>
      <c r="F508" s="218" t="s">
        <v>830</v>
      </c>
      <c r="G508" s="110">
        <v>3</v>
      </c>
      <c r="H508" s="51">
        <f>IF(VLOOKUP(J508,'HOURLY RATES'!B$116:C$124,2,0)=0,$J$3,VLOOKUP(J508,'HOURLY RATES'!B$116:C$124,2,0))</f>
        <v>0</v>
      </c>
      <c r="I508" s="52">
        <f t="shared" si="252"/>
        <v>3</v>
      </c>
      <c r="J508" s="101" t="s">
        <v>251</v>
      </c>
      <c r="K508" s="159">
        <v>0.75</v>
      </c>
      <c r="L508" s="160">
        <f t="shared" si="253"/>
        <v>2.25</v>
      </c>
      <c r="M508" s="57">
        <f>IF(VLOOKUP(E508,'HOURLY RATES'!C$6:D$105,2,0)=0,$E$3,VLOOKUP(E508,'HOURLY RATES'!C$6:D$105,2,0))</f>
        <v>103.2</v>
      </c>
      <c r="N508" s="161">
        <f t="shared" si="254"/>
        <v>232.20000000000002</v>
      </c>
      <c r="O508" s="108">
        <v>90</v>
      </c>
      <c r="P508" s="108">
        <f t="shared" si="255"/>
        <v>270</v>
      </c>
      <c r="Q508" s="162">
        <f t="shared" si="256"/>
        <v>502.20000000000005</v>
      </c>
      <c r="R508" s="123"/>
      <c r="S508" s="138">
        <f t="shared" si="241"/>
        <v>218.489103</v>
      </c>
      <c r="T508" s="139">
        <f t="shared" si="242"/>
        <v>655.467309</v>
      </c>
    </row>
    <row r="509" spans="1:20" s="7" customFormat="1" x14ac:dyDescent="0.25">
      <c r="A509" s="113">
        <f>IF(J509&lt;&gt;"",1+MAX($A$17:A508),"")</f>
        <v>394</v>
      </c>
      <c r="B509" s="104"/>
      <c r="C509" s="104"/>
      <c r="D509" s="102" t="s">
        <v>70</v>
      </c>
      <c r="E509" s="125" t="s">
        <v>108</v>
      </c>
      <c r="F509" s="218" t="s">
        <v>831</v>
      </c>
      <c r="G509" s="110">
        <v>3</v>
      </c>
      <c r="H509" s="51">
        <f>IF(VLOOKUP(J509,'HOURLY RATES'!B$116:C$124,2,0)=0,$J$3,VLOOKUP(J509,'HOURLY RATES'!B$116:C$124,2,0))</f>
        <v>0</v>
      </c>
      <c r="I509" s="52">
        <f t="shared" si="252"/>
        <v>3</v>
      </c>
      <c r="J509" s="101" t="s">
        <v>251</v>
      </c>
      <c r="K509" s="159">
        <v>1.1200000000000001</v>
      </c>
      <c r="L509" s="160">
        <f t="shared" si="253"/>
        <v>3.3600000000000003</v>
      </c>
      <c r="M509" s="57">
        <f>IF(VLOOKUP(E509,'HOURLY RATES'!C$6:D$105,2,0)=0,$E$3,VLOOKUP(E509,'HOURLY RATES'!C$6:D$105,2,0))</f>
        <v>103.2</v>
      </c>
      <c r="N509" s="161">
        <f t="shared" si="254"/>
        <v>346.75200000000007</v>
      </c>
      <c r="O509" s="108">
        <v>122.5</v>
      </c>
      <c r="P509" s="108">
        <f t="shared" si="255"/>
        <v>367.5</v>
      </c>
      <c r="Q509" s="162">
        <f t="shared" si="256"/>
        <v>714.25200000000007</v>
      </c>
      <c r="R509" s="123"/>
      <c r="S509" s="138">
        <f t="shared" si="241"/>
        <v>310.37233325</v>
      </c>
      <c r="T509" s="139">
        <f t="shared" si="242"/>
        <v>931.11699974999999</v>
      </c>
    </row>
    <row r="510" spans="1:20" s="7" customFormat="1" x14ac:dyDescent="0.25">
      <c r="A510" s="113" t="str">
        <f>IF(J510&lt;&gt;"",1+MAX($A$17:A509),"")</f>
        <v/>
      </c>
      <c r="B510" s="104"/>
      <c r="C510" s="104"/>
      <c r="D510" s="102"/>
      <c r="E510" s="125"/>
      <c r="F510" s="218" t="s">
        <v>248</v>
      </c>
      <c r="G510" s="110"/>
      <c r="H510" s="106"/>
      <c r="I510" s="107"/>
      <c r="J510" s="101"/>
      <c r="K510" s="159"/>
      <c r="L510" s="160"/>
      <c r="M510" s="161"/>
      <c r="N510" s="161"/>
      <c r="O510" s="108"/>
      <c r="P510" s="108"/>
      <c r="Q510" s="162"/>
      <c r="R510" s="123"/>
      <c r="S510" s="138"/>
      <c r="T510" s="139"/>
    </row>
    <row r="511" spans="1:20" s="7" customFormat="1" x14ac:dyDescent="0.25">
      <c r="A511" s="113" t="str">
        <f>IF(J511&lt;&gt;"",1+MAX($A$17:A510),"")</f>
        <v/>
      </c>
      <c r="B511" s="104"/>
      <c r="C511" s="104"/>
      <c r="D511" s="102"/>
      <c r="E511" s="125"/>
      <c r="F511" s="255" t="s">
        <v>832</v>
      </c>
      <c r="G511" s="103"/>
      <c r="H511" s="106"/>
      <c r="I511" s="107"/>
      <c r="J511" s="101"/>
      <c r="K511" s="159"/>
      <c r="L511" s="160"/>
      <c r="M511" s="161"/>
      <c r="N511" s="161"/>
      <c r="O511" s="108"/>
      <c r="P511" s="108"/>
      <c r="Q511" s="162"/>
      <c r="R511" s="123"/>
      <c r="S511" s="138"/>
      <c r="T511" s="139"/>
    </row>
    <row r="512" spans="1:20" s="7" customFormat="1" x14ac:dyDescent="0.25">
      <c r="A512" s="113">
        <f>IF(J512&lt;&gt;"",1+MAX($A$17:A511),"")</f>
        <v>395</v>
      </c>
      <c r="B512" s="104"/>
      <c r="C512" s="104"/>
      <c r="D512" s="102" t="s">
        <v>70</v>
      </c>
      <c r="E512" s="125" t="s">
        <v>108</v>
      </c>
      <c r="F512" s="218" t="s">
        <v>833</v>
      </c>
      <c r="G512" s="110">
        <v>354</v>
      </c>
      <c r="H512" s="51">
        <f>IF(VLOOKUP(J512,'HOURLY RATES'!B$116:C$124,2,0)=0,$J$3,VLOOKUP(J512,'HOURLY RATES'!B$116:C$124,2,0))</f>
        <v>0</v>
      </c>
      <c r="I512" s="52">
        <f t="shared" ref="I512:I520" si="257">(G512*(1+H512))</f>
        <v>354</v>
      </c>
      <c r="J512" s="101" t="s">
        <v>251</v>
      </c>
      <c r="K512" s="159">
        <v>0.26974999999999999</v>
      </c>
      <c r="L512" s="160">
        <f t="shared" ref="L512:L520" si="258">K512*I512</f>
        <v>95.491500000000002</v>
      </c>
      <c r="M512" s="57">
        <f>IF(VLOOKUP(E512,'HOURLY RATES'!C$6:D$105,2,0)=0,$E$3,VLOOKUP(E512,'HOURLY RATES'!C$6:D$105,2,0))</f>
        <v>103.2</v>
      </c>
      <c r="N512" s="161">
        <f t="shared" ref="N512:N520" si="259">M512*L512</f>
        <v>9854.7228000000014</v>
      </c>
      <c r="O512" s="108">
        <v>32.5</v>
      </c>
      <c r="P512" s="108">
        <f t="shared" ref="P512:P520" si="260">O512*I512</f>
        <v>11505</v>
      </c>
      <c r="Q512" s="162">
        <f t="shared" ref="Q512:Q520" si="261">P512+N512</f>
        <v>21359.722800000003</v>
      </c>
      <c r="R512" s="123"/>
      <c r="S512" s="138">
        <f t="shared" si="241"/>
        <v>78.7569965</v>
      </c>
      <c r="T512" s="139">
        <f t="shared" si="242"/>
        <v>27879.976760999998</v>
      </c>
    </row>
    <row r="513" spans="1:20" s="7" customFormat="1" x14ac:dyDescent="0.25">
      <c r="A513" s="113">
        <f>IF(J513&lt;&gt;"",1+MAX($A$17:A512),"")</f>
        <v>396</v>
      </c>
      <c r="B513" s="104"/>
      <c r="C513" s="104"/>
      <c r="D513" s="102" t="s">
        <v>70</v>
      </c>
      <c r="E513" s="125" t="s">
        <v>108</v>
      </c>
      <c r="F513" s="218" t="s">
        <v>834</v>
      </c>
      <c r="G513" s="110">
        <v>101</v>
      </c>
      <c r="H513" s="51">
        <f>IF(VLOOKUP(J513,'HOURLY RATES'!B$116:C$124,2,0)=0,$J$3,VLOOKUP(J513,'HOURLY RATES'!B$116:C$124,2,0))</f>
        <v>0</v>
      </c>
      <c r="I513" s="52">
        <f t="shared" si="257"/>
        <v>101</v>
      </c>
      <c r="J513" s="101" t="s">
        <v>251</v>
      </c>
      <c r="K513" s="159">
        <v>0.35275000000000001</v>
      </c>
      <c r="L513" s="160">
        <f t="shared" si="258"/>
        <v>35.627749999999999</v>
      </c>
      <c r="M513" s="57">
        <f>IF(VLOOKUP(E513,'HOURLY RATES'!C$6:D$105,2,0)=0,$E$3,VLOOKUP(E513,'HOURLY RATES'!C$6:D$105,2,0))</f>
        <v>103.2</v>
      </c>
      <c r="N513" s="161">
        <f t="shared" si="259"/>
        <v>3676.7838000000002</v>
      </c>
      <c r="O513" s="108">
        <v>42.5</v>
      </c>
      <c r="P513" s="108">
        <f t="shared" si="260"/>
        <v>4292.5</v>
      </c>
      <c r="Q513" s="162">
        <f t="shared" si="261"/>
        <v>7969.2838000000002</v>
      </c>
      <c r="R513" s="123"/>
      <c r="S513" s="138">
        <f t="shared" si="241"/>
        <v>102.9899185</v>
      </c>
      <c r="T513" s="139">
        <f t="shared" si="242"/>
        <v>10401.9817685</v>
      </c>
    </row>
    <row r="514" spans="1:20" s="7" customFormat="1" x14ac:dyDescent="0.25">
      <c r="A514" s="113">
        <f>IF(J514&lt;&gt;"",1+MAX($A$17:A513),"")</f>
        <v>397</v>
      </c>
      <c r="B514" s="104"/>
      <c r="C514" s="104"/>
      <c r="D514" s="102" t="s">
        <v>70</v>
      </c>
      <c r="E514" s="125" t="s">
        <v>108</v>
      </c>
      <c r="F514" s="218" t="s">
        <v>835</v>
      </c>
      <c r="G514" s="110">
        <v>459</v>
      </c>
      <c r="H514" s="51">
        <f>IF(VLOOKUP(J514,'HOURLY RATES'!B$116:C$124,2,0)=0,$J$3,VLOOKUP(J514,'HOURLY RATES'!B$116:C$124,2,0))</f>
        <v>0</v>
      </c>
      <c r="I514" s="52">
        <f t="shared" si="257"/>
        <v>459</v>
      </c>
      <c r="J514" s="101" t="s">
        <v>251</v>
      </c>
      <c r="K514" s="159">
        <v>0.1162</v>
      </c>
      <c r="L514" s="160">
        <f t="shared" si="258"/>
        <v>53.335799999999999</v>
      </c>
      <c r="M514" s="57">
        <f>IF(VLOOKUP(E514,'HOURLY RATES'!C$6:D$105,2,0)=0,$E$3,VLOOKUP(E514,'HOURLY RATES'!C$6:D$105,2,0))</f>
        <v>103.2</v>
      </c>
      <c r="N514" s="161">
        <f t="shared" si="259"/>
        <v>5504.2545600000003</v>
      </c>
      <c r="O514" s="108">
        <v>14</v>
      </c>
      <c r="P514" s="108">
        <f t="shared" si="260"/>
        <v>6426</v>
      </c>
      <c r="Q514" s="162">
        <f t="shared" si="261"/>
        <v>11930.254560000001</v>
      </c>
      <c r="R514" s="123"/>
      <c r="S514" s="138">
        <f t="shared" si="241"/>
        <v>33.926090800000004</v>
      </c>
      <c r="T514" s="139">
        <f t="shared" si="242"/>
        <v>15572.075677200002</v>
      </c>
    </row>
    <row r="515" spans="1:20" s="7" customFormat="1" x14ac:dyDescent="0.25">
      <c r="A515" s="113">
        <f>IF(J515&lt;&gt;"",1+MAX($A$17:A514),"")</f>
        <v>398</v>
      </c>
      <c r="B515" s="104"/>
      <c r="C515" s="104"/>
      <c r="D515" s="102" t="s">
        <v>70</v>
      </c>
      <c r="E515" s="125" t="s">
        <v>108</v>
      </c>
      <c r="F515" s="218" t="s">
        <v>1268</v>
      </c>
      <c r="G515" s="110">
        <v>8</v>
      </c>
      <c r="H515" s="51">
        <f>IF(VLOOKUP(J515,'HOURLY RATES'!B$116:C$124,2,0)=0,$J$3,VLOOKUP(J515,'HOURLY RATES'!B$116:C$124,2,0))</f>
        <v>0</v>
      </c>
      <c r="I515" s="52">
        <f t="shared" si="257"/>
        <v>8</v>
      </c>
      <c r="J515" s="101" t="s">
        <v>251</v>
      </c>
      <c r="K515" s="159">
        <v>0.31125000000000003</v>
      </c>
      <c r="L515" s="160">
        <f t="shared" si="258"/>
        <v>2.4900000000000002</v>
      </c>
      <c r="M515" s="57">
        <f>IF(VLOOKUP(E515,'HOURLY RATES'!C$6:D$105,2,0)=0,$E$3,VLOOKUP(E515,'HOURLY RATES'!C$6:D$105,2,0))</f>
        <v>103.2</v>
      </c>
      <c r="N515" s="161">
        <f t="shared" si="259"/>
        <v>256.96800000000002</v>
      </c>
      <c r="O515" s="108">
        <v>37.5</v>
      </c>
      <c r="P515" s="108">
        <f t="shared" si="260"/>
        <v>300</v>
      </c>
      <c r="Q515" s="162">
        <f t="shared" si="261"/>
        <v>556.96800000000007</v>
      </c>
      <c r="R515" s="123"/>
      <c r="S515" s="138">
        <f t="shared" si="241"/>
        <v>90.873457500000001</v>
      </c>
      <c r="T515" s="139">
        <f t="shared" si="242"/>
        <v>726.98766000000001</v>
      </c>
    </row>
    <row r="516" spans="1:20" s="7" customFormat="1" x14ac:dyDescent="0.25">
      <c r="A516" s="113">
        <f>IF(J516&lt;&gt;"",1+MAX($A$17:A515),"")</f>
        <v>399</v>
      </c>
      <c r="B516" s="104"/>
      <c r="C516" s="104"/>
      <c r="D516" s="102" t="s">
        <v>70</v>
      </c>
      <c r="E516" s="125" t="s">
        <v>108</v>
      </c>
      <c r="F516" s="218" t="s">
        <v>1269</v>
      </c>
      <c r="G516" s="110">
        <v>2</v>
      </c>
      <c r="H516" s="51">
        <f>IF(VLOOKUP(J516,'HOURLY RATES'!B$116:C$124,2,0)=0,$J$3,VLOOKUP(J516,'HOURLY RATES'!B$116:C$124,2,0))</f>
        <v>0</v>
      </c>
      <c r="I516" s="52">
        <f t="shared" si="257"/>
        <v>2</v>
      </c>
      <c r="J516" s="101" t="s">
        <v>251</v>
      </c>
      <c r="K516" s="159">
        <v>0.39424999999999999</v>
      </c>
      <c r="L516" s="160">
        <f t="shared" si="258"/>
        <v>0.78849999999999998</v>
      </c>
      <c r="M516" s="57">
        <f>IF(VLOOKUP(E516,'HOURLY RATES'!C$6:D$105,2,0)=0,$E$3,VLOOKUP(E516,'HOURLY RATES'!C$6:D$105,2,0))</f>
        <v>103.2</v>
      </c>
      <c r="N516" s="161">
        <f t="shared" si="259"/>
        <v>81.373199999999997</v>
      </c>
      <c r="O516" s="108">
        <v>47.5</v>
      </c>
      <c r="P516" s="108">
        <f t="shared" si="260"/>
        <v>95</v>
      </c>
      <c r="Q516" s="162">
        <f t="shared" si="261"/>
        <v>176.3732</v>
      </c>
      <c r="R516" s="123"/>
      <c r="S516" s="138">
        <f t="shared" si="241"/>
        <v>115.1063795</v>
      </c>
      <c r="T516" s="139">
        <f t="shared" si="242"/>
        <v>230.21275900000001</v>
      </c>
    </row>
    <row r="517" spans="1:20" s="7" customFormat="1" x14ac:dyDescent="0.25">
      <c r="A517" s="113">
        <f>IF(J517&lt;&gt;"",1+MAX($A$17:A516),"")</f>
        <v>400</v>
      </c>
      <c r="B517" s="104"/>
      <c r="C517" s="104"/>
      <c r="D517" s="102" t="s">
        <v>70</v>
      </c>
      <c r="E517" s="125" t="s">
        <v>108</v>
      </c>
      <c r="F517" s="218" t="s">
        <v>836</v>
      </c>
      <c r="G517" s="110">
        <v>45</v>
      </c>
      <c r="H517" s="51">
        <f>IF(VLOOKUP(J517,'HOURLY RATES'!B$116:C$124,2,0)=0,$J$3,VLOOKUP(J517,'HOURLY RATES'!B$116:C$124,2,0))</f>
        <v>0</v>
      </c>
      <c r="I517" s="52">
        <f t="shared" si="257"/>
        <v>45</v>
      </c>
      <c r="J517" s="101" t="s">
        <v>251</v>
      </c>
      <c r="K517" s="159">
        <v>7.4700000000000003E-2</v>
      </c>
      <c r="L517" s="160">
        <f t="shared" si="258"/>
        <v>3.3614999999999999</v>
      </c>
      <c r="M517" s="57">
        <f>IF(VLOOKUP(E517,'HOURLY RATES'!C$6:D$105,2,0)=0,$E$3,VLOOKUP(E517,'HOURLY RATES'!C$6:D$105,2,0))</f>
        <v>103.2</v>
      </c>
      <c r="N517" s="161">
        <f t="shared" si="259"/>
        <v>346.90679999999998</v>
      </c>
      <c r="O517" s="108">
        <v>9</v>
      </c>
      <c r="P517" s="108">
        <f t="shared" si="260"/>
        <v>405</v>
      </c>
      <c r="Q517" s="162">
        <f t="shared" si="261"/>
        <v>751.90679999999998</v>
      </c>
      <c r="R517" s="123"/>
      <c r="S517" s="138">
        <f t="shared" si="241"/>
        <v>21.8096298</v>
      </c>
      <c r="T517" s="139">
        <f t="shared" si="242"/>
        <v>981.43334100000004</v>
      </c>
    </row>
    <row r="518" spans="1:20" s="7" customFormat="1" x14ac:dyDescent="0.25">
      <c r="A518" s="113">
        <f>IF(J518&lt;&gt;"",1+MAX($A$17:A517),"")</f>
        <v>401</v>
      </c>
      <c r="B518" s="104"/>
      <c r="C518" s="104"/>
      <c r="D518" s="102" t="s">
        <v>70</v>
      </c>
      <c r="E518" s="125" t="s">
        <v>108</v>
      </c>
      <c r="F518" s="218" t="s">
        <v>837</v>
      </c>
      <c r="G518" s="110">
        <v>33</v>
      </c>
      <c r="H518" s="51">
        <f>IF(VLOOKUP(J518,'HOURLY RATES'!B$116:C$124,2,0)=0,$J$3,VLOOKUP(J518,'HOURLY RATES'!B$116:C$124,2,0))</f>
        <v>0</v>
      </c>
      <c r="I518" s="52">
        <f t="shared" si="257"/>
        <v>33</v>
      </c>
      <c r="J518" s="101" t="s">
        <v>251</v>
      </c>
      <c r="K518" s="159">
        <v>1.18275</v>
      </c>
      <c r="L518" s="160">
        <f t="shared" si="258"/>
        <v>39.030749999999998</v>
      </c>
      <c r="M518" s="57">
        <f>IF(VLOOKUP(E518,'HOURLY RATES'!C$6:D$105,2,0)=0,$E$3,VLOOKUP(E518,'HOURLY RATES'!C$6:D$105,2,0))</f>
        <v>103.2</v>
      </c>
      <c r="N518" s="161">
        <f t="shared" si="259"/>
        <v>4027.9733999999999</v>
      </c>
      <c r="O518" s="108">
        <v>142.5</v>
      </c>
      <c r="P518" s="108">
        <f t="shared" si="260"/>
        <v>4702.5</v>
      </c>
      <c r="Q518" s="162">
        <f t="shared" si="261"/>
        <v>8730.4733999999989</v>
      </c>
      <c r="R518" s="123"/>
      <c r="S518" s="138">
        <f t="shared" si="241"/>
        <v>345.31913850000001</v>
      </c>
      <c r="T518" s="139">
        <f t="shared" si="242"/>
        <v>11395.531570499999</v>
      </c>
    </row>
    <row r="519" spans="1:20" s="7" customFormat="1" x14ac:dyDescent="0.25">
      <c r="A519" s="113">
        <f>IF(J519&lt;&gt;"",1+MAX($A$17:A518),"")</f>
        <v>402</v>
      </c>
      <c r="B519" s="104"/>
      <c r="C519" s="104"/>
      <c r="D519" s="102" t="s">
        <v>70</v>
      </c>
      <c r="E519" s="125" t="s">
        <v>108</v>
      </c>
      <c r="F519" s="218" t="s">
        <v>838</v>
      </c>
      <c r="G519" s="110">
        <v>15</v>
      </c>
      <c r="H519" s="51">
        <f>IF(VLOOKUP(J519,'HOURLY RATES'!B$116:C$124,2,0)=0,$J$3,VLOOKUP(J519,'HOURLY RATES'!B$116:C$124,2,0))</f>
        <v>0</v>
      </c>
      <c r="I519" s="52">
        <f t="shared" si="257"/>
        <v>15</v>
      </c>
      <c r="J519" s="101" t="s">
        <v>251</v>
      </c>
      <c r="K519" s="159">
        <v>0.18675</v>
      </c>
      <c r="L519" s="160">
        <f t="shared" si="258"/>
        <v>2.80125</v>
      </c>
      <c r="M519" s="57">
        <f>IF(VLOOKUP(E519,'HOURLY RATES'!C$6:D$105,2,0)=0,$E$3,VLOOKUP(E519,'HOURLY RATES'!C$6:D$105,2,0))</f>
        <v>103.2</v>
      </c>
      <c r="N519" s="161">
        <f t="shared" si="259"/>
        <v>289.089</v>
      </c>
      <c r="O519" s="108">
        <v>22.5</v>
      </c>
      <c r="P519" s="108">
        <f t="shared" si="260"/>
        <v>337.5</v>
      </c>
      <c r="Q519" s="162">
        <f t="shared" si="261"/>
        <v>626.58899999999994</v>
      </c>
      <c r="R519" s="123"/>
      <c r="S519" s="138">
        <f t="shared" si="241"/>
        <v>54.52407449999999</v>
      </c>
      <c r="T519" s="139">
        <f t="shared" si="242"/>
        <v>817.86111749999986</v>
      </c>
    </row>
    <row r="520" spans="1:20" s="7" customFormat="1" x14ac:dyDescent="0.25">
      <c r="A520" s="113">
        <f>IF(J520&lt;&gt;"",1+MAX($A$17:A519),"")</f>
        <v>403</v>
      </c>
      <c r="B520" s="104"/>
      <c r="C520" s="104"/>
      <c r="D520" s="102" t="s">
        <v>70</v>
      </c>
      <c r="E520" s="125" t="s">
        <v>108</v>
      </c>
      <c r="F520" s="218" t="s">
        <v>1270</v>
      </c>
      <c r="G520" s="110">
        <v>8</v>
      </c>
      <c r="H520" s="51">
        <f>IF(VLOOKUP(J520,'HOURLY RATES'!B$116:C$124,2,0)=0,$J$3,VLOOKUP(J520,'HOURLY RATES'!B$116:C$124,2,0))</f>
        <v>0</v>
      </c>
      <c r="I520" s="52">
        <f t="shared" si="257"/>
        <v>8</v>
      </c>
      <c r="J520" s="101" t="s">
        <v>251</v>
      </c>
      <c r="K520" s="159">
        <v>0.1328</v>
      </c>
      <c r="L520" s="160">
        <f t="shared" si="258"/>
        <v>1.0624</v>
      </c>
      <c r="M520" s="57">
        <f>IF(VLOOKUP(E520,'HOURLY RATES'!C$6:D$105,2,0)=0,$E$3,VLOOKUP(E520,'HOURLY RATES'!C$6:D$105,2,0))</f>
        <v>103.2</v>
      </c>
      <c r="N520" s="161">
        <f t="shared" si="259"/>
        <v>109.63968</v>
      </c>
      <c r="O520" s="108">
        <v>16</v>
      </c>
      <c r="P520" s="108">
        <f t="shared" si="260"/>
        <v>128</v>
      </c>
      <c r="Q520" s="162">
        <f t="shared" si="261"/>
        <v>237.63968</v>
      </c>
      <c r="R520" s="123"/>
      <c r="S520" s="138">
        <f t="shared" si="241"/>
        <v>38.772675199999995</v>
      </c>
      <c r="T520" s="139">
        <f t="shared" si="242"/>
        <v>310.18140159999996</v>
      </c>
    </row>
    <row r="521" spans="1:20" s="7" customFormat="1" x14ac:dyDescent="0.25">
      <c r="A521" s="113" t="str">
        <f>IF(J521&lt;&gt;"",1+MAX($A$17:A520),"")</f>
        <v/>
      </c>
      <c r="B521" s="104"/>
      <c r="C521" s="104"/>
      <c r="D521" s="102"/>
      <c r="E521" s="125"/>
      <c r="F521" s="218" t="s">
        <v>248</v>
      </c>
      <c r="G521" s="110"/>
      <c r="H521" s="106"/>
      <c r="I521" s="107"/>
      <c r="J521" s="101"/>
      <c r="K521" s="159"/>
      <c r="L521" s="160"/>
      <c r="M521" s="161"/>
      <c r="N521" s="161"/>
      <c r="O521" s="108"/>
      <c r="P521" s="108"/>
      <c r="Q521" s="162"/>
      <c r="R521" s="123"/>
      <c r="S521" s="138"/>
      <c r="T521" s="139"/>
    </row>
    <row r="522" spans="1:20" s="7" customFormat="1" x14ac:dyDescent="0.25">
      <c r="A522" s="113" t="str">
        <f>IF(J522&lt;&gt;"",1+MAX($A$17:A521),"")</f>
        <v/>
      </c>
      <c r="B522" s="104"/>
      <c r="C522" s="104"/>
      <c r="D522" s="102"/>
      <c r="E522" s="125"/>
      <c r="F522" s="255" t="s">
        <v>848</v>
      </c>
      <c r="G522" s="103"/>
      <c r="H522" s="106"/>
      <c r="I522" s="107"/>
      <c r="J522" s="101"/>
      <c r="K522" s="159"/>
      <c r="L522" s="160"/>
      <c r="M522" s="161"/>
      <c r="N522" s="161"/>
      <c r="O522" s="108"/>
      <c r="P522" s="108"/>
      <c r="Q522" s="162"/>
      <c r="R522" s="123"/>
      <c r="S522" s="138"/>
      <c r="T522" s="139"/>
    </row>
    <row r="523" spans="1:20" s="7" customFormat="1" x14ac:dyDescent="0.25">
      <c r="A523" s="113">
        <f>IF(J523&lt;&gt;"",1+MAX($A$17:A522),"")</f>
        <v>404</v>
      </c>
      <c r="B523" s="104"/>
      <c r="C523" s="104"/>
      <c r="D523" s="102" t="s">
        <v>70</v>
      </c>
      <c r="E523" s="125" t="s">
        <v>108</v>
      </c>
      <c r="F523" s="218" t="s">
        <v>839</v>
      </c>
      <c r="G523" s="110">
        <v>8</v>
      </c>
      <c r="H523" s="51">
        <f>IF(VLOOKUP(J523,'HOURLY RATES'!B$116:C$124,2,0)=0,$J$3,VLOOKUP(J523,'HOURLY RATES'!B$116:C$124,2,0))</f>
        <v>0</v>
      </c>
      <c r="I523" s="52">
        <f t="shared" ref="I523:I533" si="262">(G523*(1+H523))</f>
        <v>8</v>
      </c>
      <c r="J523" s="101" t="s">
        <v>251</v>
      </c>
      <c r="K523" s="159">
        <v>4</v>
      </c>
      <c r="L523" s="160">
        <f t="shared" ref="L523:L533" si="263">K523*I523</f>
        <v>32</v>
      </c>
      <c r="M523" s="57">
        <f>IF(VLOOKUP(E523,'HOURLY RATES'!C$6:D$105,2,0)=0,$E$3,VLOOKUP(E523,'HOURLY RATES'!C$6:D$105,2,0))</f>
        <v>103.2</v>
      </c>
      <c r="N523" s="161">
        <f t="shared" ref="N523:N533" si="264">M523*L523</f>
        <v>3302.4</v>
      </c>
      <c r="O523" s="108">
        <v>928.125</v>
      </c>
      <c r="P523" s="108">
        <f t="shared" ref="P523:P533" si="265">O523*I523</f>
        <v>7425</v>
      </c>
      <c r="Q523" s="162">
        <f t="shared" ref="Q523:Q533" si="266">P523+N523</f>
        <v>10727.4</v>
      </c>
      <c r="R523" s="123"/>
      <c r="S523" s="138">
        <f t="shared" si="241"/>
        <v>1764.2084840624998</v>
      </c>
      <c r="T523" s="139">
        <f t="shared" si="242"/>
        <v>14113.667872499998</v>
      </c>
    </row>
    <row r="524" spans="1:20" s="7" customFormat="1" x14ac:dyDescent="0.25">
      <c r="A524" s="113">
        <f>IF(J524&lt;&gt;"",1+MAX($A$17:A523),"")</f>
        <v>405</v>
      </c>
      <c r="B524" s="104"/>
      <c r="C524" s="104"/>
      <c r="D524" s="102" t="s">
        <v>70</v>
      </c>
      <c r="E524" s="125" t="s">
        <v>108</v>
      </c>
      <c r="F524" s="218" t="s">
        <v>839</v>
      </c>
      <c r="G524" s="110">
        <v>3</v>
      </c>
      <c r="H524" s="51">
        <f>IF(VLOOKUP(J524,'HOURLY RATES'!B$116:C$124,2,0)=0,$J$3,VLOOKUP(J524,'HOURLY RATES'!B$116:C$124,2,0))</f>
        <v>0</v>
      </c>
      <c r="I524" s="52">
        <f t="shared" si="262"/>
        <v>3</v>
      </c>
      <c r="J524" s="101" t="s">
        <v>251</v>
      </c>
      <c r="K524" s="159">
        <v>4</v>
      </c>
      <c r="L524" s="160">
        <f t="shared" si="263"/>
        <v>12</v>
      </c>
      <c r="M524" s="57">
        <f>IF(VLOOKUP(E524,'HOURLY RATES'!C$6:D$105,2,0)=0,$E$3,VLOOKUP(E524,'HOURLY RATES'!C$6:D$105,2,0))</f>
        <v>103.2</v>
      </c>
      <c r="N524" s="161">
        <f t="shared" si="264"/>
        <v>1238.4000000000001</v>
      </c>
      <c r="O524" s="108">
        <v>928.125</v>
      </c>
      <c r="P524" s="108">
        <f t="shared" si="265"/>
        <v>2784.375</v>
      </c>
      <c r="Q524" s="162">
        <f t="shared" si="266"/>
        <v>4022.7750000000001</v>
      </c>
      <c r="R524" s="123"/>
      <c r="S524" s="138">
        <f t="shared" si="241"/>
        <v>1764.2084840625</v>
      </c>
      <c r="T524" s="139">
        <f t="shared" si="242"/>
        <v>5292.6254521874998</v>
      </c>
    </row>
    <row r="525" spans="1:20" s="7" customFormat="1" x14ac:dyDescent="0.25">
      <c r="A525" s="113">
        <f>IF(J525&lt;&gt;"",1+MAX($A$17:A524),"")</f>
        <v>406</v>
      </c>
      <c r="B525" s="104"/>
      <c r="C525" s="104"/>
      <c r="D525" s="102" t="s">
        <v>70</v>
      </c>
      <c r="E525" s="125" t="s">
        <v>108</v>
      </c>
      <c r="F525" s="218" t="s">
        <v>840</v>
      </c>
      <c r="G525" s="110">
        <v>6</v>
      </c>
      <c r="H525" s="51">
        <f>IF(VLOOKUP(J525,'HOURLY RATES'!B$116:C$124,2,0)=0,$J$3,VLOOKUP(J525,'HOURLY RATES'!B$116:C$124,2,0))</f>
        <v>0</v>
      </c>
      <c r="I525" s="52">
        <f t="shared" si="262"/>
        <v>6</v>
      </c>
      <c r="J525" s="101" t="s">
        <v>251</v>
      </c>
      <c r="K525" s="159">
        <v>3.85</v>
      </c>
      <c r="L525" s="160">
        <f t="shared" si="263"/>
        <v>23.1</v>
      </c>
      <c r="M525" s="57">
        <f>IF(VLOOKUP(E525,'HOURLY RATES'!C$6:D$105,2,0)=0,$E$3,VLOOKUP(E525,'HOURLY RATES'!C$6:D$105,2,0))</f>
        <v>103.2</v>
      </c>
      <c r="N525" s="161">
        <f t="shared" si="264"/>
        <v>2383.92</v>
      </c>
      <c r="O525" s="108">
        <v>815.625</v>
      </c>
      <c r="P525" s="108">
        <f t="shared" si="265"/>
        <v>4893.75</v>
      </c>
      <c r="Q525" s="162">
        <f t="shared" si="266"/>
        <v>7277.67</v>
      </c>
      <c r="R525" s="123"/>
      <c r="S525" s="138">
        <f t="shared" si="241"/>
        <v>1594.2084178124999</v>
      </c>
      <c r="T525" s="139">
        <f t="shared" si="242"/>
        <v>9565.2505068749997</v>
      </c>
    </row>
    <row r="526" spans="1:20" s="7" customFormat="1" x14ac:dyDescent="0.25">
      <c r="A526" s="113">
        <f>IF(J526&lt;&gt;"",1+MAX($A$17:A525),"")</f>
        <v>407</v>
      </c>
      <c r="B526" s="104"/>
      <c r="C526" s="104"/>
      <c r="D526" s="102" t="s">
        <v>70</v>
      </c>
      <c r="E526" s="125" t="s">
        <v>108</v>
      </c>
      <c r="F526" s="218" t="s">
        <v>841</v>
      </c>
      <c r="G526" s="110">
        <v>9</v>
      </c>
      <c r="H526" s="51">
        <f>IF(VLOOKUP(J526,'HOURLY RATES'!B$116:C$124,2,0)=0,$J$3,VLOOKUP(J526,'HOURLY RATES'!B$116:C$124,2,0))</f>
        <v>0</v>
      </c>
      <c r="I526" s="52">
        <f t="shared" si="262"/>
        <v>9</v>
      </c>
      <c r="J526" s="101" t="s">
        <v>251</v>
      </c>
      <c r="K526" s="159">
        <v>4.2300000000000004</v>
      </c>
      <c r="L526" s="160">
        <f t="shared" si="263"/>
        <v>38.070000000000007</v>
      </c>
      <c r="M526" s="57">
        <f>IF(VLOOKUP(E526,'HOURLY RATES'!C$6:D$105,2,0)=0,$E$3,VLOOKUP(E526,'HOURLY RATES'!C$6:D$105,2,0))</f>
        <v>103.2</v>
      </c>
      <c r="N526" s="161">
        <f t="shared" si="264"/>
        <v>3928.824000000001</v>
      </c>
      <c r="O526" s="108">
        <v>1321.875</v>
      </c>
      <c r="P526" s="108">
        <f t="shared" si="265"/>
        <v>11896.875</v>
      </c>
      <c r="Q526" s="162">
        <f t="shared" si="266"/>
        <v>15825.699000000001</v>
      </c>
      <c r="R526" s="123"/>
      <c r="S526" s="138">
        <f t="shared" si="241"/>
        <v>2320.5828909374995</v>
      </c>
      <c r="T526" s="139">
        <f t="shared" si="242"/>
        <v>20885.246018437494</v>
      </c>
    </row>
    <row r="527" spans="1:20" s="7" customFormat="1" x14ac:dyDescent="0.25">
      <c r="A527" s="113">
        <f>IF(J527&lt;&gt;"",1+MAX($A$17:A526),"")</f>
        <v>408</v>
      </c>
      <c r="B527" s="104"/>
      <c r="C527" s="104"/>
      <c r="D527" s="102" t="s">
        <v>70</v>
      </c>
      <c r="E527" s="125" t="s">
        <v>108</v>
      </c>
      <c r="F527" s="218" t="s">
        <v>842</v>
      </c>
      <c r="G527" s="110">
        <v>1</v>
      </c>
      <c r="H527" s="51">
        <f>IF(VLOOKUP(J527,'HOURLY RATES'!B$116:C$124,2,0)=0,$J$3,VLOOKUP(J527,'HOURLY RATES'!B$116:C$124,2,0))</f>
        <v>0</v>
      </c>
      <c r="I527" s="52">
        <f t="shared" si="262"/>
        <v>1</v>
      </c>
      <c r="J527" s="101" t="s">
        <v>251</v>
      </c>
      <c r="K527" s="159">
        <v>6</v>
      </c>
      <c r="L527" s="160">
        <f t="shared" si="263"/>
        <v>6</v>
      </c>
      <c r="M527" s="57">
        <f>IF(VLOOKUP(E527,'HOURLY RATES'!C$6:D$105,2,0)=0,$E$3,VLOOKUP(E527,'HOURLY RATES'!C$6:D$105,2,0))</f>
        <v>103.2</v>
      </c>
      <c r="N527" s="161">
        <f t="shared" si="264"/>
        <v>619.20000000000005</v>
      </c>
      <c r="O527" s="108">
        <v>3262.5</v>
      </c>
      <c r="P527" s="108">
        <f t="shared" si="265"/>
        <v>3262.5</v>
      </c>
      <c r="Q527" s="162">
        <f t="shared" si="266"/>
        <v>3881.7</v>
      </c>
      <c r="R527" s="123"/>
      <c r="S527" s="138">
        <f t="shared" si="241"/>
        <v>5146.0446712499997</v>
      </c>
      <c r="T527" s="139">
        <f t="shared" si="242"/>
        <v>5146.0446712499997</v>
      </c>
    </row>
    <row r="528" spans="1:20" s="7" customFormat="1" x14ac:dyDescent="0.25">
      <c r="A528" s="113">
        <f>IF(J528&lt;&gt;"",1+MAX($A$17:A527),"")</f>
        <v>409</v>
      </c>
      <c r="B528" s="104"/>
      <c r="C528" s="104"/>
      <c r="D528" s="102" t="s">
        <v>70</v>
      </c>
      <c r="E528" s="125" t="s">
        <v>108</v>
      </c>
      <c r="F528" s="218" t="s">
        <v>843</v>
      </c>
      <c r="G528" s="110">
        <v>1</v>
      </c>
      <c r="H528" s="51">
        <f>IF(VLOOKUP(J528,'HOURLY RATES'!B$116:C$124,2,0)=0,$J$3,VLOOKUP(J528,'HOURLY RATES'!B$116:C$124,2,0))</f>
        <v>0</v>
      </c>
      <c r="I528" s="52">
        <f t="shared" si="262"/>
        <v>1</v>
      </c>
      <c r="J528" s="101" t="s">
        <v>251</v>
      </c>
      <c r="K528" s="159">
        <v>5.85</v>
      </c>
      <c r="L528" s="160">
        <f t="shared" ref="L528:L532" si="267">K528*I528</f>
        <v>5.85</v>
      </c>
      <c r="M528" s="57">
        <f>IF(VLOOKUP(E528,'HOURLY RATES'!C$6:D$105,2,0)=0,$E$3,VLOOKUP(E528,'HOURLY RATES'!C$6:D$105,2,0))</f>
        <v>103.2</v>
      </c>
      <c r="N528" s="161">
        <f t="shared" ref="N528:N532" si="268">M528*L528</f>
        <v>603.72</v>
      </c>
      <c r="O528" s="108">
        <v>2390.625</v>
      </c>
      <c r="P528" s="108">
        <f t="shared" ref="P528:P532" si="269">O528*I528</f>
        <v>2390.625</v>
      </c>
      <c r="Q528" s="162">
        <f t="shared" ref="Q528:Q532" si="270">P528+N528</f>
        <v>2994.3450000000003</v>
      </c>
      <c r="R528" s="123"/>
      <c r="S528" s="138">
        <f t="shared" si="241"/>
        <v>3961.1158453124995</v>
      </c>
      <c r="T528" s="139">
        <f t="shared" si="242"/>
        <v>3961.1158453124995</v>
      </c>
    </row>
    <row r="529" spans="1:20" s="7" customFormat="1" x14ac:dyDescent="0.25">
      <c r="A529" s="113">
        <f>IF(J529&lt;&gt;"",1+MAX($A$17:A528),"")</f>
        <v>410</v>
      </c>
      <c r="B529" s="104"/>
      <c r="C529" s="104"/>
      <c r="D529" s="102" t="s">
        <v>70</v>
      </c>
      <c r="E529" s="125" t="s">
        <v>108</v>
      </c>
      <c r="F529" s="218" t="s">
        <v>844</v>
      </c>
      <c r="G529" s="110">
        <v>1</v>
      </c>
      <c r="H529" s="51">
        <f>IF(VLOOKUP(J529,'HOURLY RATES'!B$116:C$124,2,0)=0,$J$3,VLOOKUP(J529,'HOURLY RATES'!B$116:C$124,2,0))</f>
        <v>0</v>
      </c>
      <c r="I529" s="52">
        <f t="shared" si="262"/>
        <v>1</v>
      </c>
      <c r="J529" s="101" t="s">
        <v>251</v>
      </c>
      <c r="K529" s="159">
        <v>8</v>
      </c>
      <c r="L529" s="160">
        <f t="shared" si="267"/>
        <v>8</v>
      </c>
      <c r="M529" s="57">
        <f>IF(VLOOKUP(E529,'HOURLY RATES'!C$6:D$105,2,0)=0,$E$3,VLOOKUP(E529,'HOURLY RATES'!C$6:D$105,2,0))</f>
        <v>103.2</v>
      </c>
      <c r="N529" s="161">
        <f t="shared" si="268"/>
        <v>825.6</v>
      </c>
      <c r="O529" s="108">
        <v>5175</v>
      </c>
      <c r="P529" s="108">
        <f t="shared" si="269"/>
        <v>5175</v>
      </c>
      <c r="Q529" s="162">
        <f t="shared" si="270"/>
        <v>6000.6</v>
      </c>
      <c r="R529" s="123"/>
      <c r="S529" s="138">
        <f t="shared" si="241"/>
        <v>7964.0315474999998</v>
      </c>
      <c r="T529" s="139">
        <f t="shared" si="242"/>
        <v>7964.0315474999998</v>
      </c>
    </row>
    <row r="530" spans="1:20" s="7" customFormat="1" x14ac:dyDescent="0.25">
      <c r="A530" s="113">
        <f>IF(J530&lt;&gt;"",1+MAX($A$17:A529),"")</f>
        <v>411</v>
      </c>
      <c r="B530" s="104"/>
      <c r="C530" s="104"/>
      <c r="D530" s="102" t="s">
        <v>70</v>
      </c>
      <c r="E530" s="125" t="s">
        <v>108</v>
      </c>
      <c r="F530" s="218" t="s">
        <v>845</v>
      </c>
      <c r="G530" s="110">
        <v>1</v>
      </c>
      <c r="H530" s="51">
        <f>IF(VLOOKUP(J530,'HOURLY RATES'!B$116:C$124,2,0)=0,$J$3,VLOOKUP(J530,'HOURLY RATES'!B$116:C$124,2,0))</f>
        <v>0</v>
      </c>
      <c r="I530" s="52">
        <f t="shared" si="262"/>
        <v>1</v>
      </c>
      <c r="J530" s="101" t="s">
        <v>251</v>
      </c>
      <c r="K530" s="159">
        <v>4.2300000000000004</v>
      </c>
      <c r="L530" s="160">
        <f t="shared" si="267"/>
        <v>4.2300000000000004</v>
      </c>
      <c r="M530" s="57">
        <f>IF(VLOOKUP(E530,'HOURLY RATES'!C$6:D$105,2,0)=0,$E$3,VLOOKUP(E530,'HOURLY RATES'!C$6:D$105,2,0))</f>
        <v>103.2</v>
      </c>
      <c r="N530" s="161">
        <f t="shared" si="268"/>
        <v>436.53600000000006</v>
      </c>
      <c r="O530" s="108">
        <v>1490.625</v>
      </c>
      <c r="P530" s="108">
        <f t="shared" si="269"/>
        <v>1490.625</v>
      </c>
      <c r="Q530" s="162">
        <f t="shared" si="270"/>
        <v>1927.1610000000001</v>
      </c>
      <c r="R530" s="123"/>
      <c r="S530" s="138">
        <f t="shared" si="241"/>
        <v>2546.1226153124999</v>
      </c>
      <c r="T530" s="139">
        <f t="shared" si="242"/>
        <v>2546.1226153124999</v>
      </c>
    </row>
    <row r="531" spans="1:20" s="7" customFormat="1" x14ac:dyDescent="0.25">
      <c r="A531" s="113">
        <f>IF(J531&lt;&gt;"",1+MAX($A$17:A530),"")</f>
        <v>412</v>
      </c>
      <c r="B531" s="104"/>
      <c r="C531" s="104"/>
      <c r="D531" s="102" t="s">
        <v>70</v>
      </c>
      <c r="E531" s="125" t="s">
        <v>108</v>
      </c>
      <c r="F531" s="218" t="s">
        <v>846</v>
      </c>
      <c r="G531" s="110">
        <v>3</v>
      </c>
      <c r="H531" s="51">
        <f>IF(VLOOKUP(J531,'HOURLY RATES'!B$116:C$124,2,0)=0,$J$3,VLOOKUP(J531,'HOURLY RATES'!B$116:C$124,2,0))</f>
        <v>0</v>
      </c>
      <c r="I531" s="52">
        <f t="shared" si="262"/>
        <v>3</v>
      </c>
      <c r="J531" s="101" t="s">
        <v>251</v>
      </c>
      <c r="K531" s="159">
        <v>6</v>
      </c>
      <c r="L531" s="160">
        <f t="shared" si="267"/>
        <v>18</v>
      </c>
      <c r="M531" s="57">
        <f>IF(VLOOKUP(E531,'HOURLY RATES'!C$6:D$105,2,0)=0,$E$3,VLOOKUP(E531,'HOURLY RATES'!C$6:D$105,2,0))</f>
        <v>103.2</v>
      </c>
      <c r="N531" s="161">
        <f t="shared" si="268"/>
        <v>1857.6000000000001</v>
      </c>
      <c r="O531" s="108">
        <v>2756.25</v>
      </c>
      <c r="P531" s="108">
        <f t="shared" si="269"/>
        <v>8268.75</v>
      </c>
      <c r="Q531" s="162">
        <f t="shared" si="270"/>
        <v>10126.35</v>
      </c>
      <c r="R531" s="123"/>
      <c r="S531" s="138">
        <f t="shared" si="241"/>
        <v>4469.4254981249996</v>
      </c>
      <c r="T531" s="139">
        <f t="shared" si="242"/>
        <v>13408.276494374999</v>
      </c>
    </row>
    <row r="532" spans="1:20" s="7" customFormat="1" x14ac:dyDescent="0.25">
      <c r="A532" s="113">
        <f>IF(J532&lt;&gt;"",1+MAX($A$17:A531),"")</f>
        <v>413</v>
      </c>
      <c r="B532" s="104"/>
      <c r="C532" s="104"/>
      <c r="D532" s="102" t="s">
        <v>70</v>
      </c>
      <c r="E532" s="125" t="s">
        <v>108</v>
      </c>
      <c r="F532" s="218" t="s">
        <v>847</v>
      </c>
      <c r="G532" s="110">
        <v>1</v>
      </c>
      <c r="H532" s="51">
        <f>IF(VLOOKUP(J532,'HOURLY RATES'!B$116:C$124,2,0)=0,$J$3,VLOOKUP(J532,'HOURLY RATES'!B$116:C$124,2,0))</f>
        <v>0</v>
      </c>
      <c r="I532" s="52">
        <f t="shared" si="262"/>
        <v>1</v>
      </c>
      <c r="J532" s="101" t="s">
        <v>251</v>
      </c>
      <c r="K532" s="159">
        <v>8</v>
      </c>
      <c r="L532" s="160">
        <f t="shared" si="267"/>
        <v>8</v>
      </c>
      <c r="M532" s="57">
        <f>IF(VLOOKUP(E532,'HOURLY RATES'!C$6:D$105,2,0)=0,$E$3,VLOOKUP(E532,'HOURLY RATES'!C$6:D$105,2,0))</f>
        <v>103.2</v>
      </c>
      <c r="N532" s="161">
        <f t="shared" si="268"/>
        <v>825.6</v>
      </c>
      <c r="O532" s="108">
        <v>4078.125</v>
      </c>
      <c r="P532" s="108">
        <f t="shared" si="269"/>
        <v>4078.125</v>
      </c>
      <c r="Q532" s="162">
        <f t="shared" si="270"/>
        <v>4903.7250000000004</v>
      </c>
      <c r="R532" s="123"/>
      <c r="S532" s="138">
        <f t="shared" si="241"/>
        <v>6498.0233390624999</v>
      </c>
      <c r="T532" s="139">
        <f t="shared" si="242"/>
        <v>6498.0233390624999</v>
      </c>
    </row>
    <row r="533" spans="1:20" s="7" customFormat="1" x14ac:dyDescent="0.25">
      <c r="A533" s="113">
        <f>IF(J533&lt;&gt;"",1+MAX($A$17:A532),"")</f>
        <v>414</v>
      </c>
      <c r="B533" s="104"/>
      <c r="C533" s="104"/>
      <c r="D533" s="102" t="s">
        <v>70</v>
      </c>
      <c r="E533" s="125" t="s">
        <v>108</v>
      </c>
      <c r="F533" s="218" t="s">
        <v>842</v>
      </c>
      <c r="G533" s="110">
        <v>1</v>
      </c>
      <c r="H533" s="51">
        <f>IF(VLOOKUP(J533,'HOURLY RATES'!B$116:C$124,2,0)=0,$J$3,VLOOKUP(J533,'HOURLY RATES'!B$116:C$124,2,0))</f>
        <v>0</v>
      </c>
      <c r="I533" s="52">
        <f t="shared" si="262"/>
        <v>1</v>
      </c>
      <c r="J533" s="101" t="s">
        <v>251</v>
      </c>
      <c r="K533" s="159">
        <v>6</v>
      </c>
      <c r="L533" s="160">
        <f t="shared" si="263"/>
        <v>6</v>
      </c>
      <c r="M533" s="57">
        <f>IF(VLOOKUP(E533,'HOURLY RATES'!C$6:D$105,2,0)=0,$E$3,VLOOKUP(E533,'HOURLY RATES'!C$6:D$105,2,0))</f>
        <v>103.2</v>
      </c>
      <c r="N533" s="161">
        <f t="shared" si="264"/>
        <v>619.20000000000005</v>
      </c>
      <c r="O533" s="108">
        <v>3318.75</v>
      </c>
      <c r="P533" s="108">
        <f t="shared" si="265"/>
        <v>3318.75</v>
      </c>
      <c r="Q533" s="162">
        <f t="shared" si="266"/>
        <v>3937.95</v>
      </c>
      <c r="R533" s="123"/>
      <c r="S533" s="138">
        <f t="shared" si="241"/>
        <v>5221.2245793749989</v>
      </c>
      <c r="T533" s="139">
        <f t="shared" si="242"/>
        <v>5221.2245793749989</v>
      </c>
    </row>
    <row r="534" spans="1:20" s="7" customFormat="1" x14ac:dyDescent="0.25">
      <c r="A534" s="113" t="str">
        <f>IF(J534&lt;&gt;"",1+MAX($A$17:A533),"")</f>
        <v/>
      </c>
      <c r="B534" s="104"/>
      <c r="C534" s="104"/>
      <c r="D534" s="102"/>
      <c r="E534" s="125"/>
      <c r="F534" s="218" t="s">
        <v>248</v>
      </c>
      <c r="G534" s="110"/>
      <c r="H534" s="106"/>
      <c r="I534" s="107"/>
      <c r="J534" s="101"/>
      <c r="K534" s="159"/>
      <c r="L534" s="160"/>
      <c r="M534" s="161"/>
      <c r="N534" s="161"/>
      <c r="O534" s="108"/>
      <c r="P534" s="108"/>
      <c r="Q534" s="162"/>
      <c r="R534" s="123"/>
      <c r="S534" s="138"/>
      <c r="T534" s="139"/>
    </row>
    <row r="535" spans="1:20" s="7" customFormat="1" x14ac:dyDescent="0.25">
      <c r="A535" s="113" t="str">
        <f>IF(J535&lt;&gt;"",1+MAX($A$17:A534),"")</f>
        <v/>
      </c>
      <c r="B535" s="104"/>
      <c r="C535" s="104"/>
      <c r="D535" s="102"/>
      <c r="E535" s="125"/>
      <c r="F535" s="255" t="s">
        <v>849</v>
      </c>
      <c r="G535" s="103"/>
      <c r="H535" s="106"/>
      <c r="I535" s="107"/>
      <c r="J535" s="101"/>
      <c r="K535" s="159"/>
      <c r="L535" s="160"/>
      <c r="M535" s="161"/>
      <c r="N535" s="161"/>
      <c r="O535" s="108"/>
      <c r="P535" s="108"/>
      <c r="Q535" s="162"/>
      <c r="R535" s="123"/>
      <c r="S535" s="138"/>
      <c r="T535" s="139"/>
    </row>
    <row r="536" spans="1:20" s="7" customFormat="1" x14ac:dyDescent="0.25">
      <c r="A536" s="113">
        <f>IF(J536&lt;&gt;"",1+MAX($A$17:A535),"")</f>
        <v>415</v>
      </c>
      <c r="B536" s="104"/>
      <c r="C536" s="104"/>
      <c r="D536" s="102" t="s">
        <v>70</v>
      </c>
      <c r="E536" s="125" t="s">
        <v>108</v>
      </c>
      <c r="F536" s="218" t="s">
        <v>850</v>
      </c>
      <c r="G536" s="110">
        <v>1</v>
      </c>
      <c r="H536" s="51">
        <f>IF(VLOOKUP(J536,'HOURLY RATES'!B$116:C$124,2,0)=0,$J$3,VLOOKUP(J536,'HOURLY RATES'!B$116:C$124,2,0))</f>
        <v>0</v>
      </c>
      <c r="I536" s="52">
        <f t="shared" ref="I536:I547" si="271">(G536*(1+H536))</f>
        <v>1</v>
      </c>
      <c r="J536" s="101" t="s">
        <v>251</v>
      </c>
      <c r="K536" s="159">
        <v>0.42168668750000005</v>
      </c>
      <c r="L536" s="160">
        <f t="shared" ref="L536:L546" si="272">K536*I536</f>
        <v>0.42168668750000005</v>
      </c>
      <c r="M536" s="57">
        <f>IF(VLOOKUP(E536,'HOURLY RATES'!C$6:D$105,2,0)=0,$E$3,VLOOKUP(E536,'HOURLY RATES'!C$6:D$105,2,0))</f>
        <v>103.2</v>
      </c>
      <c r="N536" s="161">
        <f t="shared" ref="N536:N546" si="273">M536*L536</f>
        <v>43.518066150000003</v>
      </c>
      <c r="O536" s="108">
        <v>50.805625000000006</v>
      </c>
      <c r="P536" s="108">
        <f t="shared" ref="P536:P546" si="274">O536*I536</f>
        <v>50.805625000000006</v>
      </c>
      <c r="Q536" s="162">
        <f t="shared" ref="Q536:Q546" si="275">P536+N536</f>
        <v>94.323691150000002</v>
      </c>
      <c r="R536" s="123"/>
      <c r="S536" s="138">
        <f t="shared" si="241"/>
        <v>123.116874778625</v>
      </c>
      <c r="T536" s="139">
        <f t="shared" si="242"/>
        <v>123.116874778625</v>
      </c>
    </row>
    <row r="537" spans="1:20" s="7" customFormat="1" x14ac:dyDescent="0.25">
      <c r="A537" s="113">
        <f>IF(J537&lt;&gt;"",1+MAX($A$17:A536),"")</f>
        <v>416</v>
      </c>
      <c r="B537" s="104"/>
      <c r="C537" s="104"/>
      <c r="D537" s="102" t="s">
        <v>70</v>
      </c>
      <c r="E537" s="125" t="s">
        <v>108</v>
      </c>
      <c r="F537" s="218" t="s">
        <v>851</v>
      </c>
      <c r="G537" s="110">
        <v>4</v>
      </c>
      <c r="H537" s="51">
        <f>IF(VLOOKUP(J537,'HOURLY RATES'!B$116:C$124,2,0)=0,$J$3,VLOOKUP(J537,'HOURLY RATES'!B$116:C$124,2,0))</f>
        <v>0</v>
      </c>
      <c r="I537" s="52">
        <f t="shared" si="271"/>
        <v>4</v>
      </c>
      <c r="J537" s="101" t="s">
        <v>251</v>
      </c>
      <c r="K537" s="159">
        <v>0.33051118750000003</v>
      </c>
      <c r="L537" s="160">
        <f t="shared" si="272"/>
        <v>1.3220447500000001</v>
      </c>
      <c r="M537" s="57">
        <f>IF(VLOOKUP(E537,'HOURLY RATES'!C$6:D$105,2,0)=0,$E$3,VLOOKUP(E537,'HOURLY RATES'!C$6:D$105,2,0))</f>
        <v>103.2</v>
      </c>
      <c r="N537" s="161">
        <f t="shared" si="273"/>
        <v>136.4350182</v>
      </c>
      <c r="O537" s="108">
        <v>39.820625</v>
      </c>
      <c r="P537" s="108">
        <f t="shared" si="274"/>
        <v>159.2825</v>
      </c>
      <c r="Q537" s="162">
        <f t="shared" si="275"/>
        <v>295.71751819999997</v>
      </c>
      <c r="R537" s="123"/>
      <c r="S537" s="138">
        <f t="shared" si="241"/>
        <v>96.497009961624997</v>
      </c>
      <c r="T537" s="139">
        <f t="shared" si="242"/>
        <v>385.98803984649999</v>
      </c>
    </row>
    <row r="538" spans="1:20" s="7" customFormat="1" x14ac:dyDescent="0.25">
      <c r="A538" s="113">
        <f>IF(J538&lt;&gt;"",1+MAX($A$17:A537),"")</f>
        <v>417</v>
      </c>
      <c r="B538" s="104"/>
      <c r="C538" s="104"/>
      <c r="D538" s="102" t="s">
        <v>70</v>
      </c>
      <c r="E538" s="125" t="s">
        <v>108</v>
      </c>
      <c r="F538" s="218" t="s">
        <v>852</v>
      </c>
      <c r="G538" s="110">
        <v>5</v>
      </c>
      <c r="H538" s="51">
        <f>IF(VLOOKUP(J538,'HOURLY RATES'!B$116:C$124,2,0)=0,$J$3,VLOOKUP(J538,'HOURLY RATES'!B$116:C$124,2,0))</f>
        <v>0</v>
      </c>
      <c r="I538" s="52">
        <f t="shared" si="271"/>
        <v>5</v>
      </c>
      <c r="J538" s="101" t="s">
        <v>251</v>
      </c>
      <c r="K538" s="159">
        <v>0.30771731250000001</v>
      </c>
      <c r="L538" s="160">
        <f t="shared" si="272"/>
        <v>1.5385865624999999</v>
      </c>
      <c r="M538" s="57">
        <f>IF(VLOOKUP(E538,'HOURLY RATES'!C$6:D$105,2,0)=0,$E$3,VLOOKUP(E538,'HOURLY RATES'!C$6:D$105,2,0))</f>
        <v>103.2</v>
      </c>
      <c r="N538" s="161">
        <f t="shared" si="273"/>
        <v>158.78213324999999</v>
      </c>
      <c r="O538" s="108">
        <v>37.074375000000003</v>
      </c>
      <c r="P538" s="108">
        <f t="shared" si="274"/>
        <v>185.37187500000002</v>
      </c>
      <c r="Q538" s="162">
        <f t="shared" si="275"/>
        <v>344.15400825</v>
      </c>
      <c r="R538" s="123"/>
      <c r="S538" s="138">
        <f t="shared" si="241"/>
        <v>89.842043757374995</v>
      </c>
      <c r="T538" s="139">
        <f t="shared" si="242"/>
        <v>449.21021878687498</v>
      </c>
    </row>
    <row r="539" spans="1:20" s="7" customFormat="1" x14ac:dyDescent="0.25">
      <c r="A539" s="113">
        <f>IF(J539&lt;&gt;"",1+MAX($A$17:A538),"")</f>
        <v>418</v>
      </c>
      <c r="B539" s="104"/>
      <c r="C539" s="104"/>
      <c r="D539" s="102" t="s">
        <v>70</v>
      </c>
      <c r="E539" s="125" t="s">
        <v>108</v>
      </c>
      <c r="F539" s="218" t="s">
        <v>853</v>
      </c>
      <c r="G539" s="110">
        <v>24</v>
      </c>
      <c r="H539" s="51">
        <f>IF(VLOOKUP(J539,'HOURLY RATES'!B$116:C$124,2,0)=0,$J$3,VLOOKUP(J539,'HOURLY RATES'!B$116:C$124,2,0))</f>
        <v>0</v>
      </c>
      <c r="I539" s="52">
        <f t="shared" si="271"/>
        <v>24</v>
      </c>
      <c r="J539" s="101" t="s">
        <v>251</v>
      </c>
      <c r="K539" s="159">
        <v>0.67241931249999998</v>
      </c>
      <c r="L539" s="160">
        <f t="shared" si="272"/>
        <v>16.138063500000001</v>
      </c>
      <c r="M539" s="57">
        <f>IF(VLOOKUP(E539,'HOURLY RATES'!C$6:D$105,2,0)=0,$E$3,VLOOKUP(E539,'HOURLY RATES'!C$6:D$105,2,0))</f>
        <v>103.2</v>
      </c>
      <c r="N539" s="161">
        <f t="shared" si="273"/>
        <v>1665.4481532000002</v>
      </c>
      <c r="O539" s="108">
        <v>81.014375000000001</v>
      </c>
      <c r="P539" s="108">
        <f t="shared" si="274"/>
        <v>1944.345</v>
      </c>
      <c r="Q539" s="162">
        <f t="shared" si="275"/>
        <v>3609.7931532000002</v>
      </c>
      <c r="R539" s="123"/>
      <c r="S539" s="138">
        <f t="shared" si="241"/>
        <v>196.32150302537502</v>
      </c>
      <c r="T539" s="139">
        <f t="shared" si="242"/>
        <v>4711.7160726090005</v>
      </c>
    </row>
    <row r="540" spans="1:20" s="7" customFormat="1" x14ac:dyDescent="0.25">
      <c r="A540" s="113">
        <f>IF(J540&lt;&gt;"",1+MAX($A$17:A539),"")</f>
        <v>419</v>
      </c>
      <c r="B540" s="104"/>
      <c r="C540" s="104"/>
      <c r="D540" s="102" t="s">
        <v>70</v>
      </c>
      <c r="E540" s="125" t="s">
        <v>108</v>
      </c>
      <c r="F540" s="218" t="s">
        <v>854</v>
      </c>
      <c r="G540" s="110">
        <v>2</v>
      </c>
      <c r="H540" s="51">
        <f>IF(VLOOKUP(J540,'HOURLY RATES'!B$116:C$124,2,0)=0,$J$3,VLOOKUP(J540,'HOURLY RATES'!B$116:C$124,2,0))</f>
        <v>0</v>
      </c>
      <c r="I540" s="52">
        <f t="shared" si="271"/>
        <v>2</v>
      </c>
      <c r="J540" s="101" t="s">
        <v>251</v>
      </c>
      <c r="K540" s="159">
        <v>0.39889281250000003</v>
      </c>
      <c r="L540" s="160">
        <f t="shared" si="272"/>
        <v>0.79778562500000005</v>
      </c>
      <c r="M540" s="57">
        <f>IF(VLOOKUP(E540,'HOURLY RATES'!C$6:D$105,2,0)=0,$E$3,VLOOKUP(E540,'HOURLY RATES'!C$6:D$105,2,0))</f>
        <v>103.2</v>
      </c>
      <c r="N540" s="161">
        <f t="shared" si="273"/>
        <v>82.331476500000008</v>
      </c>
      <c r="O540" s="108">
        <v>48.059375000000003</v>
      </c>
      <c r="P540" s="108">
        <f t="shared" si="274"/>
        <v>96.118750000000006</v>
      </c>
      <c r="Q540" s="162">
        <f t="shared" si="275"/>
        <v>178.45022650000001</v>
      </c>
      <c r="R540" s="123"/>
      <c r="S540" s="138">
        <f t="shared" si="241"/>
        <v>116.46190857437499</v>
      </c>
      <c r="T540" s="139">
        <f t="shared" si="242"/>
        <v>232.92381714874998</v>
      </c>
    </row>
    <row r="541" spans="1:20" s="7" customFormat="1" x14ac:dyDescent="0.25">
      <c r="A541" s="113">
        <f>IF(J541&lt;&gt;"",1+MAX($A$17:A540),"")</f>
        <v>420</v>
      </c>
      <c r="B541" s="104"/>
      <c r="C541" s="104"/>
      <c r="D541" s="102" t="s">
        <v>70</v>
      </c>
      <c r="E541" s="125" t="s">
        <v>108</v>
      </c>
      <c r="F541" s="218" t="s">
        <v>855</v>
      </c>
      <c r="G541" s="110">
        <v>2</v>
      </c>
      <c r="H541" s="51">
        <f>IF(VLOOKUP(J541,'HOURLY RATES'!B$116:C$124,2,0)=0,$J$3,VLOOKUP(J541,'HOURLY RATES'!B$116:C$124,2,0))</f>
        <v>0</v>
      </c>
      <c r="I541" s="52">
        <f t="shared" si="271"/>
        <v>2</v>
      </c>
      <c r="J541" s="101" t="s">
        <v>251</v>
      </c>
      <c r="K541" s="159">
        <v>1.9374793750000001</v>
      </c>
      <c r="L541" s="160">
        <f t="shared" si="272"/>
        <v>3.8749587500000002</v>
      </c>
      <c r="M541" s="57">
        <f>IF(VLOOKUP(E541,'HOURLY RATES'!C$6:D$105,2,0)=0,$E$3,VLOOKUP(E541,'HOURLY RATES'!C$6:D$105,2,0))</f>
        <v>103.2</v>
      </c>
      <c r="N541" s="161">
        <f t="shared" si="273"/>
        <v>399.89574300000004</v>
      </c>
      <c r="O541" s="108">
        <v>233.43125000000001</v>
      </c>
      <c r="P541" s="108">
        <f t="shared" si="274"/>
        <v>466.86250000000001</v>
      </c>
      <c r="Q541" s="162">
        <f t="shared" si="275"/>
        <v>866.75824299999999</v>
      </c>
      <c r="R541" s="123"/>
      <c r="S541" s="138">
        <f t="shared" si="241"/>
        <v>565.67212736124998</v>
      </c>
      <c r="T541" s="139">
        <f t="shared" si="242"/>
        <v>1131.3442547225</v>
      </c>
    </row>
    <row r="542" spans="1:20" s="7" customFormat="1" x14ac:dyDescent="0.25">
      <c r="A542" s="113">
        <f>IF(J542&lt;&gt;"",1+MAX($A$17:A541),"")</f>
        <v>421</v>
      </c>
      <c r="B542" s="104"/>
      <c r="C542" s="104"/>
      <c r="D542" s="102" t="s">
        <v>70</v>
      </c>
      <c r="E542" s="125" t="s">
        <v>108</v>
      </c>
      <c r="F542" s="218" t="s">
        <v>856</v>
      </c>
      <c r="G542" s="110">
        <v>1</v>
      </c>
      <c r="H542" s="51">
        <f>IF(VLOOKUP(J542,'HOURLY RATES'!B$116:C$124,2,0)=0,$J$3,VLOOKUP(J542,'HOURLY RATES'!B$116:C$124,2,0))</f>
        <v>0</v>
      </c>
      <c r="I542" s="52">
        <f t="shared" si="271"/>
        <v>1</v>
      </c>
      <c r="J542" s="101" t="s">
        <v>251</v>
      </c>
      <c r="K542" s="159">
        <v>2.3933568749999998</v>
      </c>
      <c r="L542" s="160">
        <f t="shared" si="272"/>
        <v>2.3933568749999998</v>
      </c>
      <c r="M542" s="57">
        <f>IF(VLOOKUP(E542,'HOURLY RATES'!C$6:D$105,2,0)=0,$E$3,VLOOKUP(E542,'HOURLY RATES'!C$6:D$105,2,0))</f>
        <v>103.2</v>
      </c>
      <c r="N542" s="161">
        <f t="shared" si="273"/>
        <v>246.9944295</v>
      </c>
      <c r="O542" s="108">
        <v>288.35624999999999</v>
      </c>
      <c r="P542" s="108">
        <f t="shared" si="274"/>
        <v>288.35624999999999</v>
      </c>
      <c r="Q542" s="162">
        <f t="shared" si="275"/>
        <v>535.35067949999996</v>
      </c>
      <c r="R542" s="123"/>
      <c r="S542" s="138">
        <f t="shared" si="241"/>
        <v>698.7714514462499</v>
      </c>
      <c r="T542" s="139">
        <f t="shared" si="242"/>
        <v>698.7714514462499</v>
      </c>
    </row>
    <row r="543" spans="1:20" s="7" customFormat="1" x14ac:dyDescent="0.25">
      <c r="A543" s="113">
        <f>IF(J543&lt;&gt;"",1+MAX($A$17:A542),"")</f>
        <v>422</v>
      </c>
      <c r="B543" s="104"/>
      <c r="C543" s="104"/>
      <c r="D543" s="102" t="s">
        <v>70</v>
      </c>
      <c r="E543" s="125" t="s">
        <v>108</v>
      </c>
      <c r="F543" s="218" t="s">
        <v>857</v>
      </c>
      <c r="G543" s="110">
        <v>9</v>
      </c>
      <c r="H543" s="51">
        <f>IF(VLOOKUP(J543,'HOURLY RATES'!B$116:C$124,2,0)=0,$J$3,VLOOKUP(J543,'HOURLY RATES'!B$116:C$124,2,0))</f>
        <v>0</v>
      </c>
      <c r="I543" s="52">
        <f t="shared" si="271"/>
        <v>9</v>
      </c>
      <c r="J543" s="101" t="s">
        <v>251</v>
      </c>
      <c r="K543" s="159">
        <v>1.641159</v>
      </c>
      <c r="L543" s="160">
        <f t="shared" si="272"/>
        <v>14.770431</v>
      </c>
      <c r="M543" s="57">
        <f>IF(VLOOKUP(E543,'HOURLY RATES'!C$6:D$105,2,0)=0,$E$3,VLOOKUP(E543,'HOURLY RATES'!C$6:D$105,2,0))</f>
        <v>103.2</v>
      </c>
      <c r="N543" s="161">
        <f t="shared" si="273"/>
        <v>1524.3084792</v>
      </c>
      <c r="O543" s="108">
        <v>197.73</v>
      </c>
      <c r="P543" s="108">
        <f t="shared" si="274"/>
        <v>1779.57</v>
      </c>
      <c r="Q543" s="162">
        <f t="shared" si="275"/>
        <v>3303.8784791999997</v>
      </c>
      <c r="R543" s="123"/>
      <c r="S543" s="138">
        <f t="shared" si="241"/>
        <v>479.15756670599995</v>
      </c>
      <c r="T543" s="139">
        <f t="shared" si="242"/>
        <v>4312.4181003539998</v>
      </c>
    </row>
    <row r="544" spans="1:20" s="7" customFormat="1" x14ac:dyDescent="0.25">
      <c r="A544" s="113">
        <f>IF(J544&lt;&gt;"",1+MAX($A$17:A543),"")</f>
        <v>423</v>
      </c>
      <c r="B544" s="104"/>
      <c r="C544" s="104"/>
      <c r="D544" s="102" t="s">
        <v>70</v>
      </c>
      <c r="E544" s="125" t="s">
        <v>108</v>
      </c>
      <c r="F544" s="218" t="s">
        <v>858</v>
      </c>
      <c r="G544" s="110">
        <v>1</v>
      </c>
      <c r="H544" s="51">
        <f>IF(VLOOKUP(J544,'HOURLY RATES'!B$116:C$124,2,0)=0,$J$3,VLOOKUP(J544,'HOURLY RATES'!B$116:C$124,2,0))</f>
        <v>0</v>
      </c>
      <c r="I544" s="52">
        <f t="shared" si="271"/>
        <v>1</v>
      </c>
      <c r="J544" s="101" t="s">
        <v>251</v>
      </c>
      <c r="K544" s="159">
        <v>3.4</v>
      </c>
      <c r="L544" s="160">
        <f t="shared" si="272"/>
        <v>3.4</v>
      </c>
      <c r="M544" s="57">
        <f>IF(VLOOKUP(E544,'HOURLY RATES'!C$6:D$105,2,0)=0,$E$3,VLOOKUP(E544,'HOURLY RATES'!C$6:D$105,2,0))</f>
        <v>103.2</v>
      </c>
      <c r="N544" s="161">
        <f t="shared" si="273"/>
        <v>350.88</v>
      </c>
      <c r="O544" s="108">
        <v>508.05625000000003</v>
      </c>
      <c r="P544" s="108">
        <f t="shared" si="274"/>
        <v>508.05625000000003</v>
      </c>
      <c r="Q544" s="162">
        <f t="shared" si="275"/>
        <v>858.93624999999997</v>
      </c>
      <c r="R544" s="123"/>
      <c r="S544" s="138">
        <f t="shared" ref="S544:S607" si="276">((((N544*(1+$D$7))+(P544*(1+$D$5+$D$6)))*(1+$D$8)))/I544</f>
        <v>1124.2122835081248</v>
      </c>
      <c r="T544" s="139">
        <f t="shared" ref="T544:T607" si="277">S544*I544</f>
        <v>1124.2122835081248</v>
      </c>
    </row>
    <row r="545" spans="1:20" s="7" customFormat="1" x14ac:dyDescent="0.25">
      <c r="A545" s="113">
        <f>IF(J545&lt;&gt;"",1+MAX($A$17:A544),"")</f>
        <v>424</v>
      </c>
      <c r="B545" s="104"/>
      <c r="C545" s="104"/>
      <c r="D545" s="102" t="s">
        <v>70</v>
      </c>
      <c r="E545" s="125" t="s">
        <v>108</v>
      </c>
      <c r="F545" s="218" t="s">
        <v>859</v>
      </c>
      <c r="G545" s="110">
        <v>2</v>
      </c>
      <c r="H545" s="51">
        <f>IF(VLOOKUP(J545,'HOURLY RATES'!B$116:C$124,2,0)=0,$J$3,VLOOKUP(J545,'HOURLY RATES'!B$116:C$124,2,0))</f>
        <v>0</v>
      </c>
      <c r="I545" s="52">
        <f t="shared" si="271"/>
        <v>2</v>
      </c>
      <c r="J545" s="101" t="s">
        <v>251</v>
      </c>
      <c r="K545" s="159">
        <v>3.35</v>
      </c>
      <c r="L545" s="160">
        <f t="shared" si="272"/>
        <v>6.7</v>
      </c>
      <c r="M545" s="57">
        <f>IF(VLOOKUP(E545,'HOURLY RATES'!C$6:D$105,2,0)=0,$E$3,VLOOKUP(E545,'HOURLY RATES'!C$6:D$105,2,0))</f>
        <v>103.2</v>
      </c>
      <c r="N545" s="161">
        <f t="shared" si="273"/>
        <v>691.44</v>
      </c>
      <c r="O545" s="108">
        <v>439.40000000000003</v>
      </c>
      <c r="P545" s="108">
        <f t="shared" si="274"/>
        <v>878.80000000000007</v>
      </c>
      <c r="Q545" s="162">
        <f t="shared" si="275"/>
        <v>1570.2400000000002</v>
      </c>
      <c r="R545" s="123"/>
      <c r="S545" s="138">
        <f t="shared" si="276"/>
        <v>1025.9042789800001</v>
      </c>
      <c r="T545" s="139">
        <f t="shared" si="277"/>
        <v>2051.8085579600001</v>
      </c>
    </row>
    <row r="546" spans="1:20" s="7" customFormat="1" x14ac:dyDescent="0.25">
      <c r="A546" s="113">
        <f>IF(J546&lt;&gt;"",1+MAX($A$17:A545),"")</f>
        <v>425</v>
      </c>
      <c r="B546" s="104"/>
      <c r="C546" s="104"/>
      <c r="D546" s="102" t="s">
        <v>70</v>
      </c>
      <c r="E546" s="125" t="s">
        <v>108</v>
      </c>
      <c r="F546" s="218" t="s">
        <v>860</v>
      </c>
      <c r="G546" s="110">
        <v>1</v>
      </c>
      <c r="H546" s="51">
        <f>IF(VLOOKUP(J546,'HOURLY RATES'!B$116:C$124,2,0)=0,$J$3,VLOOKUP(J546,'HOURLY RATES'!B$116:C$124,2,0))</f>
        <v>0</v>
      </c>
      <c r="I546" s="52">
        <f t="shared" si="271"/>
        <v>1</v>
      </c>
      <c r="J546" s="101" t="s">
        <v>251</v>
      </c>
      <c r="K546" s="159">
        <v>4</v>
      </c>
      <c r="L546" s="160">
        <f t="shared" si="272"/>
        <v>4</v>
      </c>
      <c r="M546" s="57">
        <f>IF(VLOOKUP(E546,'HOURLY RATES'!C$6:D$105,2,0)=0,$E$3,VLOOKUP(E546,'HOURLY RATES'!C$6:D$105,2,0))</f>
        <v>103.2</v>
      </c>
      <c r="N546" s="161">
        <f t="shared" si="273"/>
        <v>412.8</v>
      </c>
      <c r="O546" s="108">
        <v>1084.76875</v>
      </c>
      <c r="P546" s="108">
        <f t="shared" si="274"/>
        <v>1084.76875</v>
      </c>
      <c r="Q546" s="162">
        <f t="shared" si="275"/>
        <v>1497.5687499999999</v>
      </c>
      <c r="R546" s="123"/>
      <c r="S546" s="138">
        <f t="shared" si="276"/>
        <v>1973.567821544375</v>
      </c>
      <c r="T546" s="139">
        <f t="shared" si="277"/>
        <v>1973.567821544375</v>
      </c>
    </row>
    <row r="547" spans="1:20" s="7" customFormat="1" x14ac:dyDescent="0.25">
      <c r="A547" s="113">
        <f>IF(J547&lt;&gt;"",1+MAX($A$17:A546),"")</f>
        <v>426</v>
      </c>
      <c r="B547" s="104"/>
      <c r="C547" s="104"/>
      <c r="D547" s="102" t="s">
        <v>70</v>
      </c>
      <c r="E547" s="125" t="s">
        <v>108</v>
      </c>
      <c r="F547" s="218" t="s">
        <v>861</v>
      </c>
      <c r="G547" s="110">
        <v>1</v>
      </c>
      <c r="H547" s="51">
        <f>IF(VLOOKUP(J547,'HOURLY RATES'!B$116:C$124,2,0)=0,$J$3,VLOOKUP(J547,'HOURLY RATES'!B$116:C$124,2,0))</f>
        <v>0</v>
      </c>
      <c r="I547" s="52">
        <f t="shared" si="271"/>
        <v>1</v>
      </c>
      <c r="J547" s="101" t="s">
        <v>251</v>
      </c>
      <c r="K547" s="159">
        <v>3.65</v>
      </c>
      <c r="L547" s="160">
        <f t="shared" ref="L547" si="278">K547*I547</f>
        <v>3.65</v>
      </c>
      <c r="M547" s="57">
        <f>IF(VLOOKUP(E547,'HOURLY RATES'!C$6:D$105,2,0)=0,$E$3,VLOOKUP(E547,'HOURLY RATES'!C$6:D$105,2,0))</f>
        <v>103.2</v>
      </c>
      <c r="N547" s="161">
        <f t="shared" ref="N547" si="279">M547*L547</f>
        <v>376.68</v>
      </c>
      <c r="O547" s="108">
        <v>782.68124999999998</v>
      </c>
      <c r="P547" s="108">
        <f t="shared" ref="P547" si="280">O547*I547</f>
        <v>782.68124999999998</v>
      </c>
      <c r="Q547" s="162">
        <f t="shared" ref="Q547" si="281">P547+N547</f>
        <v>1159.3612499999999</v>
      </c>
      <c r="R547" s="123"/>
      <c r="S547" s="138">
        <f t="shared" si="276"/>
        <v>1523.9910516206251</v>
      </c>
      <c r="T547" s="139">
        <f t="shared" si="277"/>
        <v>1523.9910516206251</v>
      </c>
    </row>
    <row r="548" spans="1:20" s="7" customFormat="1" x14ac:dyDescent="0.25">
      <c r="A548" s="113" t="str">
        <f>IF(J548&lt;&gt;"",1+MAX($A$17:A547),"")</f>
        <v/>
      </c>
      <c r="B548" s="104"/>
      <c r="C548" s="104"/>
      <c r="D548" s="102"/>
      <c r="E548" s="125"/>
      <c r="F548" s="218" t="s">
        <v>248</v>
      </c>
      <c r="G548" s="110"/>
      <c r="H548" s="106"/>
      <c r="I548" s="107"/>
      <c r="J548" s="101"/>
      <c r="K548" s="159"/>
      <c r="L548" s="160"/>
      <c r="M548" s="161"/>
      <c r="N548" s="161"/>
      <c r="O548" s="108"/>
      <c r="P548" s="108"/>
      <c r="Q548" s="162"/>
      <c r="R548" s="123"/>
      <c r="S548" s="138"/>
      <c r="T548" s="139"/>
    </row>
    <row r="549" spans="1:20" s="7" customFormat="1" x14ac:dyDescent="0.25">
      <c r="A549" s="113" t="str">
        <f>IF(J549&lt;&gt;"",1+MAX($A$17:A548),"")</f>
        <v/>
      </c>
      <c r="B549" s="104"/>
      <c r="C549" s="104"/>
      <c r="D549" s="102"/>
      <c r="E549" s="125"/>
      <c r="F549" s="255" t="s">
        <v>862</v>
      </c>
      <c r="G549" s="103"/>
      <c r="H549" s="106"/>
      <c r="I549" s="107"/>
      <c r="J549" s="101"/>
      <c r="K549" s="159"/>
      <c r="L549" s="160"/>
      <c r="M549" s="161"/>
      <c r="N549" s="161"/>
      <c r="O549" s="108"/>
      <c r="P549" s="108"/>
      <c r="Q549" s="162"/>
      <c r="R549" s="123"/>
      <c r="S549" s="138"/>
      <c r="T549" s="139"/>
    </row>
    <row r="550" spans="1:20" s="7" customFormat="1" x14ac:dyDescent="0.25">
      <c r="A550" s="113">
        <f>IF(J550&lt;&gt;"",1+MAX($A$17:A549),"")</f>
        <v>427</v>
      </c>
      <c r="B550" s="104"/>
      <c r="C550" s="104"/>
      <c r="D550" s="102" t="s">
        <v>70</v>
      </c>
      <c r="E550" s="125" t="s">
        <v>108</v>
      </c>
      <c r="F550" s="218" t="s">
        <v>863</v>
      </c>
      <c r="G550" s="110">
        <v>24</v>
      </c>
      <c r="H550" s="51">
        <f>IF(VLOOKUP(J550,'HOURLY RATES'!B$116:C$124,2,0)=0,$J$3,VLOOKUP(J550,'HOURLY RATES'!B$116:C$124,2,0))</f>
        <v>0</v>
      </c>
      <c r="I550" s="52">
        <f t="shared" ref="I550:I557" si="282">(G550*(1+H550))</f>
        <v>24</v>
      </c>
      <c r="J550" s="101" t="s">
        <v>251</v>
      </c>
      <c r="K550" s="159">
        <v>1</v>
      </c>
      <c r="L550" s="160">
        <f t="shared" ref="L550:L554" si="283">K550*I550</f>
        <v>24</v>
      </c>
      <c r="M550" s="57">
        <f>IF(VLOOKUP(E550,'HOURLY RATES'!C$6:D$105,2,0)=0,$E$3,VLOOKUP(E550,'HOURLY RATES'!C$6:D$105,2,0))</f>
        <v>103.2</v>
      </c>
      <c r="N550" s="161">
        <f t="shared" ref="N550:N554" si="284">M550*L550</f>
        <v>2476.8000000000002</v>
      </c>
      <c r="O550" s="108">
        <v>85</v>
      </c>
      <c r="P550" s="108">
        <f t="shared" ref="P550:P554" si="285">O550*I550</f>
        <v>2040</v>
      </c>
      <c r="Q550" s="162">
        <f t="shared" ref="Q550:Q554" si="286">P550+N550</f>
        <v>4516.8</v>
      </c>
      <c r="R550" s="123"/>
      <c r="S550" s="138">
        <f t="shared" si="276"/>
        <v>244.54019449999998</v>
      </c>
      <c r="T550" s="139">
        <f t="shared" si="277"/>
        <v>5868.9646679999996</v>
      </c>
    </row>
    <row r="551" spans="1:20" s="7" customFormat="1" x14ac:dyDescent="0.25">
      <c r="A551" s="113">
        <f>IF(J551&lt;&gt;"",1+MAX($A$17:A550),"")</f>
        <v>428</v>
      </c>
      <c r="B551" s="104"/>
      <c r="C551" s="104"/>
      <c r="D551" s="102" t="s">
        <v>70</v>
      </c>
      <c r="E551" s="125" t="s">
        <v>108</v>
      </c>
      <c r="F551" s="218" t="s">
        <v>1271</v>
      </c>
      <c r="G551" s="110">
        <v>2</v>
      </c>
      <c r="H551" s="51">
        <f>IF(VLOOKUP(J551,'HOURLY RATES'!B$116:C$124,2,0)=0,$J$3,VLOOKUP(J551,'HOURLY RATES'!B$116:C$124,2,0))</f>
        <v>0</v>
      </c>
      <c r="I551" s="52">
        <f t="shared" si="282"/>
        <v>2</v>
      </c>
      <c r="J551" s="101" t="s">
        <v>251</v>
      </c>
      <c r="K551" s="159">
        <v>16</v>
      </c>
      <c r="L551" s="160">
        <f t="shared" si="283"/>
        <v>32</v>
      </c>
      <c r="M551" s="57">
        <f>IF(VLOOKUP(E551,'HOURLY RATES'!C$6:D$105,2,0)=0,$E$3,VLOOKUP(E551,'HOURLY RATES'!C$6:D$105,2,0))</f>
        <v>103.2</v>
      </c>
      <c r="N551" s="161">
        <f t="shared" si="284"/>
        <v>3302.4</v>
      </c>
      <c r="O551" s="108">
        <v>11800</v>
      </c>
      <c r="P551" s="108">
        <f t="shared" si="285"/>
        <v>23600</v>
      </c>
      <c r="Q551" s="162">
        <f t="shared" si="286"/>
        <v>26902.400000000001</v>
      </c>
      <c r="R551" s="123"/>
      <c r="S551" s="138">
        <f t="shared" si="276"/>
        <v>17866.034059999998</v>
      </c>
      <c r="T551" s="139">
        <f t="shared" si="277"/>
        <v>35732.068119999996</v>
      </c>
    </row>
    <row r="552" spans="1:20" s="7" customFormat="1" x14ac:dyDescent="0.25">
      <c r="A552" s="113">
        <f>IF(J552&lt;&gt;"",1+MAX($A$17:A551),"")</f>
        <v>429</v>
      </c>
      <c r="B552" s="104"/>
      <c r="C552" s="104"/>
      <c r="D552" s="102" t="s">
        <v>70</v>
      </c>
      <c r="E552" s="125" t="s">
        <v>108</v>
      </c>
      <c r="F552" s="218" t="s">
        <v>1272</v>
      </c>
      <c r="G552" s="110">
        <v>2</v>
      </c>
      <c r="H552" s="51">
        <f>IF(VLOOKUP(J552,'HOURLY RATES'!B$116:C$124,2,0)=0,$J$3,VLOOKUP(J552,'HOURLY RATES'!B$116:C$124,2,0))</f>
        <v>0</v>
      </c>
      <c r="I552" s="52">
        <f t="shared" si="282"/>
        <v>2</v>
      </c>
      <c r="J552" s="101" t="s">
        <v>251</v>
      </c>
      <c r="K552" s="159">
        <v>14</v>
      </c>
      <c r="L552" s="160">
        <f t="shared" si="283"/>
        <v>28</v>
      </c>
      <c r="M552" s="57">
        <f>IF(VLOOKUP(E552,'HOURLY RATES'!C$6:D$105,2,0)=0,$E$3,VLOOKUP(E552,'HOURLY RATES'!C$6:D$105,2,0))</f>
        <v>103.2</v>
      </c>
      <c r="N552" s="161">
        <f t="shared" si="284"/>
        <v>2889.6</v>
      </c>
      <c r="O552" s="108">
        <v>9200</v>
      </c>
      <c r="P552" s="108">
        <f t="shared" si="285"/>
        <v>18400</v>
      </c>
      <c r="Q552" s="162">
        <f t="shared" si="286"/>
        <v>21289.599999999999</v>
      </c>
      <c r="R552" s="123"/>
      <c r="S552" s="138">
        <f t="shared" si="276"/>
        <v>14129.181639999999</v>
      </c>
      <c r="T552" s="139">
        <f t="shared" si="277"/>
        <v>28258.363279999998</v>
      </c>
    </row>
    <row r="553" spans="1:20" s="7" customFormat="1" x14ac:dyDescent="0.25">
      <c r="A553" s="113">
        <f>IF(J553&lt;&gt;"",1+MAX($A$17:A552),"")</f>
        <v>430</v>
      </c>
      <c r="B553" s="104"/>
      <c r="C553" s="104"/>
      <c r="D553" s="102" t="s">
        <v>70</v>
      </c>
      <c r="E553" s="125" t="s">
        <v>108</v>
      </c>
      <c r="F553" s="218" t="s">
        <v>864</v>
      </c>
      <c r="G553" s="110">
        <v>4</v>
      </c>
      <c r="H553" s="51">
        <f>IF(VLOOKUP(J553,'HOURLY RATES'!B$116:C$124,2,0)=0,$J$3,VLOOKUP(J553,'HOURLY RATES'!B$116:C$124,2,0))</f>
        <v>0</v>
      </c>
      <c r="I553" s="52">
        <f t="shared" si="282"/>
        <v>4</v>
      </c>
      <c r="J553" s="101" t="s">
        <v>251</v>
      </c>
      <c r="K553" s="159">
        <v>4</v>
      </c>
      <c r="L553" s="160">
        <f t="shared" si="283"/>
        <v>16</v>
      </c>
      <c r="M553" s="57">
        <f>IF(VLOOKUP(E553,'HOURLY RATES'!C$6:D$105,2,0)=0,$E$3,VLOOKUP(E553,'HOURLY RATES'!C$6:D$105,2,0))</f>
        <v>103.2</v>
      </c>
      <c r="N553" s="161">
        <f t="shared" si="284"/>
        <v>1651.2</v>
      </c>
      <c r="O553" s="108">
        <v>1250</v>
      </c>
      <c r="P553" s="108">
        <f t="shared" si="285"/>
        <v>5000</v>
      </c>
      <c r="Q553" s="162">
        <f t="shared" si="286"/>
        <v>6651.2</v>
      </c>
      <c r="R553" s="123"/>
      <c r="S553" s="138">
        <f t="shared" si="276"/>
        <v>2194.4046250000001</v>
      </c>
      <c r="T553" s="139">
        <f t="shared" si="277"/>
        <v>8777.6185000000005</v>
      </c>
    </row>
    <row r="554" spans="1:20" s="7" customFormat="1" x14ac:dyDescent="0.25">
      <c r="A554" s="113">
        <f>IF(J554&lt;&gt;"",1+MAX($A$17:A553),"")</f>
        <v>431</v>
      </c>
      <c r="B554" s="104"/>
      <c r="C554" s="104"/>
      <c r="D554" s="102" t="s">
        <v>70</v>
      </c>
      <c r="E554" s="125" t="s">
        <v>108</v>
      </c>
      <c r="F554" s="218" t="s">
        <v>1273</v>
      </c>
      <c r="G554" s="110">
        <v>3</v>
      </c>
      <c r="H554" s="51">
        <f>IF(VLOOKUP(J554,'HOURLY RATES'!B$116:C$124,2,0)=0,$J$3,VLOOKUP(J554,'HOURLY RATES'!B$116:C$124,2,0))</f>
        <v>0</v>
      </c>
      <c r="I554" s="52">
        <f t="shared" si="282"/>
        <v>3</v>
      </c>
      <c r="J554" s="101" t="s">
        <v>251</v>
      </c>
      <c r="K554" s="159">
        <v>6</v>
      </c>
      <c r="L554" s="160">
        <f t="shared" si="283"/>
        <v>18</v>
      </c>
      <c r="M554" s="57">
        <f>IF(VLOOKUP(E554,'HOURLY RATES'!C$6:D$105,2,0)=0,$E$3,VLOOKUP(E554,'HOURLY RATES'!C$6:D$105,2,0))</f>
        <v>103.2</v>
      </c>
      <c r="N554" s="161">
        <f t="shared" si="284"/>
        <v>1857.6000000000001</v>
      </c>
      <c r="O554" s="108">
        <v>1650</v>
      </c>
      <c r="P554" s="108">
        <f t="shared" si="285"/>
        <v>4950</v>
      </c>
      <c r="Q554" s="162">
        <f t="shared" si="286"/>
        <v>6807.6</v>
      </c>
      <c r="R554" s="123"/>
      <c r="S554" s="138">
        <f t="shared" si="276"/>
        <v>2990.8873050000002</v>
      </c>
      <c r="T554" s="139">
        <f t="shared" si="277"/>
        <v>8972.6619150000006</v>
      </c>
    </row>
    <row r="555" spans="1:20" s="7" customFormat="1" x14ac:dyDescent="0.25">
      <c r="A555" s="113">
        <f>IF(J555&lt;&gt;"",1+MAX($A$17:A554),"")</f>
        <v>432</v>
      </c>
      <c r="B555" s="104"/>
      <c r="C555" s="104"/>
      <c r="D555" s="102" t="s">
        <v>70</v>
      </c>
      <c r="E555" s="125" t="s">
        <v>108</v>
      </c>
      <c r="F555" s="218" t="s">
        <v>1274</v>
      </c>
      <c r="G555" s="110">
        <v>3</v>
      </c>
      <c r="H555" s="51">
        <f>IF(VLOOKUP(J555,'HOURLY RATES'!B$116:C$124,2,0)=0,$J$3,VLOOKUP(J555,'HOURLY RATES'!B$116:C$124,2,0))</f>
        <v>0</v>
      </c>
      <c r="I555" s="52">
        <f t="shared" si="282"/>
        <v>3</v>
      </c>
      <c r="J555" s="101" t="s">
        <v>251</v>
      </c>
      <c r="K555" s="159">
        <v>8</v>
      </c>
      <c r="L555" s="160">
        <f t="shared" ref="L555:L557" si="287">K555*I555</f>
        <v>24</v>
      </c>
      <c r="M555" s="57">
        <f>IF(VLOOKUP(E555,'HOURLY RATES'!C$6:D$105,2,0)=0,$E$3,VLOOKUP(E555,'HOURLY RATES'!C$6:D$105,2,0))</f>
        <v>103.2</v>
      </c>
      <c r="N555" s="161">
        <f t="shared" ref="N555:N557" si="288">M555*L555</f>
        <v>2476.8000000000002</v>
      </c>
      <c r="O555" s="108">
        <v>2950</v>
      </c>
      <c r="P555" s="108">
        <f t="shared" ref="P555:P557" si="289">O555*I555</f>
        <v>8850</v>
      </c>
      <c r="Q555" s="162">
        <f t="shared" ref="Q555:Q557" si="290">P555+N555</f>
        <v>11326.8</v>
      </c>
      <c r="R555" s="123"/>
      <c r="S555" s="138">
        <f t="shared" si="276"/>
        <v>4990.2485150000002</v>
      </c>
      <c r="T555" s="139">
        <f t="shared" si="277"/>
        <v>14970.745545000002</v>
      </c>
    </row>
    <row r="556" spans="1:20" s="7" customFormat="1" ht="31.2" x14ac:dyDescent="0.25">
      <c r="A556" s="113">
        <f>IF(J556&lt;&gt;"",1+MAX($A$17:A555),"")</f>
        <v>433</v>
      </c>
      <c r="B556" s="104"/>
      <c r="C556" s="104"/>
      <c r="D556" s="102" t="s">
        <v>70</v>
      </c>
      <c r="E556" s="125" t="s">
        <v>108</v>
      </c>
      <c r="F556" s="218" t="s">
        <v>1275</v>
      </c>
      <c r="G556" s="110">
        <v>1</v>
      </c>
      <c r="H556" s="51">
        <f>IF(VLOOKUP(J556,'HOURLY RATES'!B$116:C$124,2,0)=0,$J$3,VLOOKUP(J556,'HOURLY RATES'!B$116:C$124,2,0))</f>
        <v>0</v>
      </c>
      <c r="I556" s="52">
        <f t="shared" si="282"/>
        <v>1</v>
      </c>
      <c r="J556" s="101" t="s">
        <v>251</v>
      </c>
      <c r="K556" s="159">
        <v>120</v>
      </c>
      <c r="L556" s="160">
        <f t="shared" si="287"/>
        <v>120</v>
      </c>
      <c r="M556" s="57">
        <f>IF(VLOOKUP(E556,'HOURLY RATES'!C$6:D$105,2,0)=0,$E$3,VLOOKUP(E556,'HOURLY RATES'!C$6:D$105,2,0))</f>
        <v>103.2</v>
      </c>
      <c r="N556" s="161">
        <f t="shared" si="288"/>
        <v>12384</v>
      </c>
      <c r="O556" s="108">
        <v>215000</v>
      </c>
      <c r="P556" s="108">
        <f t="shared" si="289"/>
        <v>215000</v>
      </c>
      <c r="Q556" s="162">
        <f t="shared" si="290"/>
        <v>227384</v>
      </c>
      <c r="R556" s="123"/>
      <c r="S556" s="138">
        <f t="shared" si="276"/>
        <v>303066.51549999998</v>
      </c>
      <c r="T556" s="139">
        <f t="shared" si="277"/>
        <v>303066.51549999998</v>
      </c>
    </row>
    <row r="557" spans="1:20" s="7" customFormat="1" x14ac:dyDescent="0.25">
      <c r="A557" s="113">
        <f>IF(J557&lt;&gt;"",1+MAX($A$17:A556),"")</f>
        <v>434</v>
      </c>
      <c r="B557" s="104"/>
      <c r="C557" s="104"/>
      <c r="D557" s="102" t="s">
        <v>70</v>
      </c>
      <c r="E557" s="125" t="s">
        <v>108</v>
      </c>
      <c r="F557" s="218" t="s">
        <v>865</v>
      </c>
      <c r="G557" s="110">
        <v>1</v>
      </c>
      <c r="H557" s="51">
        <f>IF(VLOOKUP(J557,'HOURLY RATES'!B$116:C$124,2,0)=0,$J$3,VLOOKUP(J557,'HOURLY RATES'!B$116:C$124,2,0))</f>
        <v>0</v>
      </c>
      <c r="I557" s="52">
        <f t="shared" si="282"/>
        <v>1</v>
      </c>
      <c r="J557" s="101" t="s">
        <v>251</v>
      </c>
      <c r="K557" s="159">
        <v>10</v>
      </c>
      <c r="L557" s="160">
        <f t="shared" si="287"/>
        <v>10</v>
      </c>
      <c r="M557" s="57">
        <f>IF(VLOOKUP(E557,'HOURLY RATES'!C$6:D$105,2,0)=0,$E$3,VLOOKUP(E557,'HOURLY RATES'!C$6:D$105,2,0))</f>
        <v>103.2</v>
      </c>
      <c r="N557" s="161">
        <f t="shared" si="288"/>
        <v>1032</v>
      </c>
      <c r="O557" s="108">
        <v>18500</v>
      </c>
      <c r="P557" s="108">
        <f t="shared" si="289"/>
        <v>18500</v>
      </c>
      <c r="Q557" s="162">
        <f t="shared" si="290"/>
        <v>19532</v>
      </c>
      <c r="R557" s="123"/>
      <c r="S557" s="138">
        <f t="shared" si="276"/>
        <v>26035.186449999997</v>
      </c>
      <c r="T557" s="139">
        <f t="shared" si="277"/>
        <v>26035.186449999997</v>
      </c>
    </row>
    <row r="558" spans="1:20" s="7" customFormat="1" x14ac:dyDescent="0.25">
      <c r="A558" s="113" t="str">
        <f>IF(J558&lt;&gt;"",1+MAX($A$17:A557),"")</f>
        <v/>
      </c>
      <c r="B558" s="104"/>
      <c r="C558" s="104"/>
      <c r="D558" s="102"/>
      <c r="E558" s="125"/>
      <c r="F558" s="218" t="s">
        <v>248</v>
      </c>
      <c r="G558" s="110"/>
      <c r="H558" s="106"/>
      <c r="I558" s="107"/>
      <c r="J558" s="101"/>
      <c r="K558" s="159"/>
      <c r="L558" s="160"/>
      <c r="M558" s="161"/>
      <c r="N558" s="161"/>
      <c r="O558" s="108"/>
      <c r="P558" s="108"/>
      <c r="Q558" s="162"/>
      <c r="R558" s="123"/>
      <c r="S558" s="138"/>
      <c r="T558" s="139"/>
    </row>
    <row r="559" spans="1:20" s="7" customFormat="1" x14ac:dyDescent="0.25">
      <c r="A559" s="113" t="str">
        <f>IF(J559&lt;&gt;"",1+MAX($A$17:A558),"")</f>
        <v/>
      </c>
      <c r="B559" s="104"/>
      <c r="C559" s="104"/>
      <c r="D559" s="102"/>
      <c r="E559" s="125"/>
      <c r="F559" s="255" t="s">
        <v>867</v>
      </c>
      <c r="G559" s="103"/>
      <c r="H559" s="106"/>
      <c r="I559" s="107"/>
      <c r="J559" s="101"/>
      <c r="K559" s="159"/>
      <c r="L559" s="160"/>
      <c r="M559" s="161"/>
      <c r="N559" s="161"/>
      <c r="O559" s="108"/>
      <c r="P559" s="108"/>
      <c r="Q559" s="162"/>
      <c r="R559" s="123"/>
      <c r="S559" s="138"/>
      <c r="T559" s="139"/>
    </row>
    <row r="560" spans="1:20" s="7" customFormat="1" x14ac:dyDescent="0.25">
      <c r="A560" s="113">
        <f>IF(J560&lt;&gt;"",1+MAX($A$17:A559),"")</f>
        <v>435</v>
      </c>
      <c r="B560" s="104"/>
      <c r="C560" s="104"/>
      <c r="D560" s="102" t="s">
        <v>70</v>
      </c>
      <c r="E560" s="125" t="s">
        <v>108</v>
      </c>
      <c r="F560" s="218" t="s">
        <v>868</v>
      </c>
      <c r="G560" s="110">
        <v>600</v>
      </c>
      <c r="H560" s="51">
        <f>IF(VLOOKUP(J560,'HOURLY RATES'!B$116:C$124,2,0)=0,$J$3,VLOOKUP(J560,'HOURLY RATES'!B$116:C$124,2,0))</f>
        <v>0.05</v>
      </c>
      <c r="I560" s="52">
        <f t="shared" ref="I560:I581" si="291">(G560*(1+H560))</f>
        <v>630</v>
      </c>
      <c r="J560" s="101" t="s">
        <v>250</v>
      </c>
      <c r="K560" s="159">
        <v>2.6</v>
      </c>
      <c r="L560" s="160">
        <f t="shared" ref="L560:L567" si="292">K560*I560</f>
        <v>1638</v>
      </c>
      <c r="M560" s="57">
        <f>IF(VLOOKUP(E560,'HOURLY RATES'!C$6:D$105,2,0)=0,$E$3,VLOOKUP(E560,'HOURLY RATES'!C$6:D$105,2,0))</f>
        <v>103.2</v>
      </c>
      <c r="N560" s="161">
        <f t="shared" ref="N560:N567" si="293">M560*L560</f>
        <v>169041.6</v>
      </c>
      <c r="O560" s="108">
        <v>425</v>
      </c>
      <c r="P560" s="108">
        <f t="shared" ref="P560:P567" si="294">O560*I560</f>
        <v>267750</v>
      </c>
      <c r="Q560" s="162">
        <f t="shared" ref="Q560:Q567" si="295">P560+N560</f>
        <v>436791.6</v>
      </c>
      <c r="R560" s="123"/>
      <c r="S560" s="138">
        <f t="shared" si="276"/>
        <v>908.45697249999978</v>
      </c>
      <c r="T560" s="139">
        <f t="shared" si="277"/>
        <v>572327.89267499989</v>
      </c>
    </row>
    <row r="561" spans="1:20" s="7" customFormat="1" x14ac:dyDescent="0.25">
      <c r="A561" s="113">
        <f>IF(J561&lt;&gt;"",1+MAX($A$17:A560),"")</f>
        <v>436</v>
      </c>
      <c r="B561" s="104"/>
      <c r="C561" s="104"/>
      <c r="D561" s="102" t="s">
        <v>70</v>
      </c>
      <c r="E561" s="125" t="s">
        <v>108</v>
      </c>
      <c r="F561" s="218" t="s">
        <v>869</v>
      </c>
      <c r="G561" s="110">
        <v>100</v>
      </c>
      <c r="H561" s="51">
        <f>IF(VLOOKUP(J561,'HOURLY RATES'!B$116:C$124,2,0)=0,$J$3,VLOOKUP(J561,'HOURLY RATES'!B$116:C$124,2,0))</f>
        <v>0.05</v>
      </c>
      <c r="I561" s="52">
        <f t="shared" si="291"/>
        <v>105</v>
      </c>
      <c r="J561" s="101" t="s">
        <v>250</v>
      </c>
      <c r="K561" s="159">
        <v>2.2999999999999998</v>
      </c>
      <c r="L561" s="160">
        <f t="shared" si="292"/>
        <v>241.49999999999997</v>
      </c>
      <c r="M561" s="57">
        <f>IF(VLOOKUP(E561,'HOURLY RATES'!C$6:D$105,2,0)=0,$E$3,VLOOKUP(E561,'HOURLY RATES'!C$6:D$105,2,0))</f>
        <v>103.2</v>
      </c>
      <c r="N561" s="161">
        <f t="shared" si="293"/>
        <v>24922.799999999999</v>
      </c>
      <c r="O561" s="108">
        <v>360</v>
      </c>
      <c r="P561" s="108">
        <f t="shared" si="294"/>
        <v>37800</v>
      </c>
      <c r="Q561" s="162">
        <f t="shared" si="295"/>
        <v>62722.8</v>
      </c>
      <c r="R561" s="123"/>
      <c r="S561" s="138">
        <f t="shared" si="276"/>
        <v>782.3019119999999</v>
      </c>
      <c r="T561" s="139">
        <f t="shared" si="277"/>
        <v>82141.700759999992</v>
      </c>
    </row>
    <row r="562" spans="1:20" s="7" customFormat="1" x14ac:dyDescent="0.25">
      <c r="A562" s="113">
        <f>IF(J562&lt;&gt;"",1+MAX($A$17:A561),"")</f>
        <v>437</v>
      </c>
      <c r="B562" s="104"/>
      <c r="C562" s="104"/>
      <c r="D562" s="102" t="s">
        <v>70</v>
      </c>
      <c r="E562" s="125" t="s">
        <v>108</v>
      </c>
      <c r="F562" s="218" t="s">
        <v>870</v>
      </c>
      <c r="G562" s="110">
        <v>150</v>
      </c>
      <c r="H562" s="51">
        <f>IF(VLOOKUP(J562,'HOURLY RATES'!B$116:C$124,2,0)=0,$J$3,VLOOKUP(J562,'HOURLY RATES'!B$116:C$124,2,0))</f>
        <v>0.05</v>
      </c>
      <c r="I562" s="52">
        <f t="shared" si="291"/>
        <v>157.5</v>
      </c>
      <c r="J562" s="101" t="s">
        <v>250</v>
      </c>
      <c r="K562" s="159">
        <v>2</v>
      </c>
      <c r="L562" s="160">
        <f t="shared" si="292"/>
        <v>315</v>
      </c>
      <c r="M562" s="57">
        <f>IF(VLOOKUP(E562,'HOURLY RATES'!C$6:D$105,2,0)=0,$E$3,VLOOKUP(E562,'HOURLY RATES'!C$6:D$105,2,0))</f>
        <v>103.2</v>
      </c>
      <c r="N562" s="161">
        <f t="shared" si="293"/>
        <v>32508</v>
      </c>
      <c r="O562" s="108">
        <v>295</v>
      </c>
      <c r="P562" s="108">
        <f t="shared" si="294"/>
        <v>46462.5</v>
      </c>
      <c r="Q562" s="162">
        <f t="shared" si="295"/>
        <v>78970.5</v>
      </c>
      <c r="R562" s="123"/>
      <c r="S562" s="138">
        <f t="shared" si="276"/>
        <v>656.14685149999991</v>
      </c>
      <c r="T562" s="139">
        <f t="shared" si="277"/>
        <v>103343.12911124999</v>
      </c>
    </row>
    <row r="563" spans="1:20" s="7" customFormat="1" x14ac:dyDescent="0.25">
      <c r="A563" s="113">
        <f>IF(J563&lt;&gt;"",1+MAX($A$17:A562),"")</f>
        <v>438</v>
      </c>
      <c r="B563" s="104"/>
      <c r="C563" s="104"/>
      <c r="D563" s="102" t="s">
        <v>70</v>
      </c>
      <c r="E563" s="125" t="s">
        <v>108</v>
      </c>
      <c r="F563" s="218" t="s">
        <v>871</v>
      </c>
      <c r="G563" s="110">
        <v>50</v>
      </c>
      <c r="H563" s="51">
        <f>IF(VLOOKUP(J563,'HOURLY RATES'!B$116:C$124,2,0)=0,$J$3,VLOOKUP(J563,'HOURLY RATES'!B$116:C$124,2,0))</f>
        <v>0.05</v>
      </c>
      <c r="I563" s="52">
        <f t="shared" si="291"/>
        <v>52.5</v>
      </c>
      <c r="J563" s="101" t="s">
        <v>250</v>
      </c>
      <c r="K563" s="159">
        <v>1.85</v>
      </c>
      <c r="L563" s="160">
        <f t="shared" si="292"/>
        <v>97.125</v>
      </c>
      <c r="M563" s="57">
        <f>IF(VLOOKUP(E563,'HOURLY RATES'!C$6:D$105,2,0)=0,$E$3,VLOOKUP(E563,'HOURLY RATES'!C$6:D$105,2,0))</f>
        <v>103.2</v>
      </c>
      <c r="N563" s="161">
        <f t="shared" si="293"/>
        <v>10023.300000000001</v>
      </c>
      <c r="O563" s="108">
        <v>255</v>
      </c>
      <c r="P563" s="108">
        <f t="shared" si="294"/>
        <v>13387.5</v>
      </c>
      <c r="Q563" s="162">
        <f t="shared" si="295"/>
        <v>23410.800000000003</v>
      </c>
      <c r="R563" s="123"/>
      <c r="S563" s="138">
        <f t="shared" si="276"/>
        <v>583.04533350000008</v>
      </c>
      <c r="T563" s="139">
        <f t="shared" si="277"/>
        <v>30609.880008750006</v>
      </c>
    </row>
    <row r="564" spans="1:20" s="7" customFormat="1" x14ac:dyDescent="0.25">
      <c r="A564" s="113">
        <f>IF(J564&lt;&gt;"",1+MAX($A$17:A563),"")</f>
        <v>439</v>
      </c>
      <c r="B564" s="104"/>
      <c r="C564" s="104"/>
      <c r="D564" s="102" t="s">
        <v>70</v>
      </c>
      <c r="E564" s="125" t="s">
        <v>108</v>
      </c>
      <c r="F564" s="218" t="s">
        <v>872</v>
      </c>
      <c r="G564" s="110">
        <v>100</v>
      </c>
      <c r="H564" s="51">
        <f>IF(VLOOKUP(J564,'HOURLY RATES'!B$116:C$124,2,0)=0,$J$3,VLOOKUP(J564,'HOURLY RATES'!B$116:C$124,2,0))</f>
        <v>0.05</v>
      </c>
      <c r="I564" s="52">
        <f t="shared" si="291"/>
        <v>105</v>
      </c>
      <c r="J564" s="101" t="s">
        <v>250</v>
      </c>
      <c r="K564" s="159">
        <v>1.7</v>
      </c>
      <c r="L564" s="160">
        <f t="shared" si="292"/>
        <v>178.5</v>
      </c>
      <c r="M564" s="57">
        <f>IF(VLOOKUP(E564,'HOURLY RATES'!C$6:D$105,2,0)=0,$E$3,VLOOKUP(E564,'HOURLY RATES'!C$6:D$105,2,0))</f>
        <v>103.2</v>
      </c>
      <c r="N564" s="161">
        <f t="shared" si="293"/>
        <v>18421.2</v>
      </c>
      <c r="O564" s="108">
        <v>215</v>
      </c>
      <c r="P564" s="108">
        <f t="shared" si="294"/>
        <v>22575</v>
      </c>
      <c r="Q564" s="162">
        <f t="shared" si="295"/>
        <v>40996.199999999997</v>
      </c>
      <c r="R564" s="123"/>
      <c r="S564" s="138">
        <f t="shared" si="276"/>
        <v>509.94381549999997</v>
      </c>
      <c r="T564" s="139">
        <f t="shared" si="277"/>
        <v>53544.100627499996</v>
      </c>
    </row>
    <row r="565" spans="1:20" s="7" customFormat="1" x14ac:dyDescent="0.25">
      <c r="A565" s="113">
        <f>IF(J565&lt;&gt;"",1+MAX($A$17:A564),"")</f>
        <v>440</v>
      </c>
      <c r="B565" s="104"/>
      <c r="C565" s="104"/>
      <c r="D565" s="102" t="s">
        <v>70</v>
      </c>
      <c r="E565" s="125" t="s">
        <v>108</v>
      </c>
      <c r="F565" s="218" t="s">
        <v>873</v>
      </c>
      <c r="G565" s="110">
        <v>50</v>
      </c>
      <c r="H565" s="51">
        <f>IF(VLOOKUP(J565,'HOURLY RATES'!B$116:C$124,2,0)=0,$J$3,VLOOKUP(J565,'HOURLY RATES'!B$116:C$124,2,0))</f>
        <v>0.05</v>
      </c>
      <c r="I565" s="52">
        <f t="shared" si="291"/>
        <v>52.5</v>
      </c>
      <c r="J565" s="101" t="s">
        <v>250</v>
      </c>
      <c r="K565" s="159">
        <v>1.55</v>
      </c>
      <c r="L565" s="160">
        <f t="shared" si="292"/>
        <v>81.375</v>
      </c>
      <c r="M565" s="57">
        <f>IF(VLOOKUP(E565,'HOURLY RATES'!C$6:D$105,2,0)=0,$E$3,VLOOKUP(E565,'HOURLY RATES'!C$6:D$105,2,0))</f>
        <v>103.2</v>
      </c>
      <c r="N565" s="161">
        <f t="shared" si="293"/>
        <v>8397.9</v>
      </c>
      <c r="O565" s="108">
        <v>185</v>
      </c>
      <c r="P565" s="108">
        <f t="shared" si="294"/>
        <v>9712.5</v>
      </c>
      <c r="Q565" s="162">
        <f t="shared" si="295"/>
        <v>18110.400000000001</v>
      </c>
      <c r="R565" s="123"/>
      <c r="S565" s="138">
        <f t="shared" si="276"/>
        <v>450.20761449999998</v>
      </c>
      <c r="T565" s="139">
        <f t="shared" si="277"/>
        <v>23635.899761249999</v>
      </c>
    </row>
    <row r="566" spans="1:20" s="7" customFormat="1" x14ac:dyDescent="0.25">
      <c r="A566" s="113">
        <f>IF(J566&lt;&gt;"",1+MAX($A$17:A565),"")</f>
        <v>441</v>
      </c>
      <c r="B566" s="104"/>
      <c r="C566" s="104"/>
      <c r="D566" s="102" t="s">
        <v>70</v>
      </c>
      <c r="E566" s="125" t="s">
        <v>108</v>
      </c>
      <c r="F566" s="218" t="s">
        <v>874</v>
      </c>
      <c r="G566" s="110">
        <v>200</v>
      </c>
      <c r="H566" s="51">
        <f>IF(VLOOKUP(J566,'HOURLY RATES'!B$116:C$124,2,0)=0,$J$3,VLOOKUP(J566,'HOURLY RATES'!B$116:C$124,2,0))</f>
        <v>0.05</v>
      </c>
      <c r="I566" s="52">
        <f t="shared" si="291"/>
        <v>210</v>
      </c>
      <c r="J566" s="101" t="s">
        <v>250</v>
      </c>
      <c r="K566" s="159">
        <v>1.45</v>
      </c>
      <c r="L566" s="160">
        <f t="shared" si="292"/>
        <v>304.5</v>
      </c>
      <c r="M566" s="57">
        <f>IF(VLOOKUP(E566,'HOURLY RATES'!C$6:D$105,2,0)=0,$E$3,VLOOKUP(E566,'HOURLY RATES'!C$6:D$105,2,0))</f>
        <v>103.2</v>
      </c>
      <c r="N566" s="161">
        <f t="shared" si="293"/>
        <v>31424.400000000001</v>
      </c>
      <c r="O566" s="108">
        <v>165</v>
      </c>
      <c r="P566" s="108">
        <f t="shared" si="294"/>
        <v>34650</v>
      </c>
      <c r="Q566" s="162">
        <f t="shared" si="295"/>
        <v>66074.399999999994</v>
      </c>
      <c r="R566" s="123"/>
      <c r="S566" s="138">
        <f t="shared" si="276"/>
        <v>410.38348049999996</v>
      </c>
      <c r="T566" s="139">
        <f t="shared" si="277"/>
        <v>86180.530904999992</v>
      </c>
    </row>
    <row r="567" spans="1:20" s="7" customFormat="1" x14ac:dyDescent="0.25">
      <c r="A567" s="113">
        <f>IF(J567&lt;&gt;"",1+MAX($A$17:A566),"")</f>
        <v>442</v>
      </c>
      <c r="B567" s="104"/>
      <c r="C567" s="104"/>
      <c r="D567" s="102" t="s">
        <v>70</v>
      </c>
      <c r="E567" s="125" t="s">
        <v>108</v>
      </c>
      <c r="F567" s="218" t="s">
        <v>875</v>
      </c>
      <c r="G567" s="110">
        <v>400</v>
      </c>
      <c r="H567" s="51">
        <f>IF(VLOOKUP(J567,'HOURLY RATES'!B$116:C$124,2,0)=0,$J$3,VLOOKUP(J567,'HOURLY RATES'!B$116:C$124,2,0))</f>
        <v>0.05</v>
      </c>
      <c r="I567" s="52">
        <f t="shared" si="291"/>
        <v>420</v>
      </c>
      <c r="J567" s="101" t="s">
        <v>250</v>
      </c>
      <c r="K567" s="159">
        <v>1.35</v>
      </c>
      <c r="L567" s="160">
        <f t="shared" si="292"/>
        <v>567</v>
      </c>
      <c r="M567" s="57">
        <f>IF(VLOOKUP(E567,'HOURLY RATES'!C$6:D$105,2,0)=0,$E$3,VLOOKUP(E567,'HOURLY RATES'!C$6:D$105,2,0))</f>
        <v>103.2</v>
      </c>
      <c r="N567" s="161">
        <f t="shared" si="293"/>
        <v>58514.400000000001</v>
      </c>
      <c r="O567" s="108">
        <v>145</v>
      </c>
      <c r="P567" s="108">
        <f t="shared" si="294"/>
        <v>60900</v>
      </c>
      <c r="Q567" s="162">
        <f t="shared" si="295"/>
        <v>119414.39999999999</v>
      </c>
      <c r="R567" s="123"/>
      <c r="S567" s="138">
        <f t="shared" si="276"/>
        <v>370.55934649999995</v>
      </c>
      <c r="T567" s="139">
        <f t="shared" si="277"/>
        <v>155634.92552999998</v>
      </c>
    </row>
    <row r="568" spans="1:20" s="7" customFormat="1" x14ac:dyDescent="0.25">
      <c r="A568" s="113">
        <f>IF(J568&lt;&gt;"",1+MAX($A$17:A567),"")</f>
        <v>443</v>
      </c>
      <c r="B568" s="104"/>
      <c r="C568" s="104"/>
      <c r="D568" s="102" t="s">
        <v>70</v>
      </c>
      <c r="E568" s="125" t="s">
        <v>108</v>
      </c>
      <c r="F568" s="218" t="s">
        <v>883</v>
      </c>
      <c r="G568" s="110">
        <v>200</v>
      </c>
      <c r="H568" s="51">
        <f>IF(VLOOKUP(J568,'HOURLY RATES'!B$116:C$124,2,0)=0,$J$3,VLOOKUP(J568,'HOURLY RATES'!B$116:C$124,2,0))</f>
        <v>0.05</v>
      </c>
      <c r="I568" s="52">
        <f t="shared" si="291"/>
        <v>210</v>
      </c>
      <c r="J568" s="101" t="s">
        <v>250</v>
      </c>
      <c r="K568" s="159">
        <v>0.55000000000000004</v>
      </c>
      <c r="L568" s="160">
        <f t="shared" ref="L568:L573" si="296">K568*I568</f>
        <v>115.50000000000001</v>
      </c>
      <c r="M568" s="57">
        <f>IF(VLOOKUP(E568,'HOURLY RATES'!C$6:D$105,2,0)=0,$E$3,VLOOKUP(E568,'HOURLY RATES'!C$6:D$105,2,0))</f>
        <v>103.2</v>
      </c>
      <c r="N568" s="161">
        <f t="shared" ref="N568:N573" si="297">M568*L568</f>
        <v>11919.600000000002</v>
      </c>
      <c r="O568" s="108">
        <v>18</v>
      </c>
      <c r="P568" s="108">
        <f t="shared" ref="P568:P573" si="298">O568*I568</f>
        <v>3780</v>
      </c>
      <c r="Q568" s="162">
        <f t="shared" ref="Q568:Q573" si="299">P568+N568</f>
        <v>15699.600000000002</v>
      </c>
      <c r="R568" s="123"/>
      <c r="S568" s="138">
        <f t="shared" si="276"/>
        <v>96.071820600000009</v>
      </c>
      <c r="T568" s="139">
        <f t="shared" si="277"/>
        <v>20175.082326000003</v>
      </c>
    </row>
    <row r="569" spans="1:20" s="7" customFormat="1" x14ac:dyDescent="0.25">
      <c r="A569" s="113">
        <f>IF(J569&lt;&gt;"",1+MAX($A$17:A568),"")</f>
        <v>444</v>
      </c>
      <c r="B569" s="104"/>
      <c r="C569" s="104"/>
      <c r="D569" s="102" t="s">
        <v>70</v>
      </c>
      <c r="E569" s="125" t="s">
        <v>108</v>
      </c>
      <c r="F569" s="218" t="s">
        <v>884</v>
      </c>
      <c r="G569" s="110">
        <v>500</v>
      </c>
      <c r="H569" s="51">
        <f>IF(VLOOKUP(J569,'HOURLY RATES'!B$116:C$124,2,0)=0,$J$3,VLOOKUP(J569,'HOURLY RATES'!B$116:C$124,2,0))</f>
        <v>0.05</v>
      </c>
      <c r="I569" s="52">
        <f t="shared" si="291"/>
        <v>525</v>
      </c>
      <c r="J569" s="101" t="s">
        <v>250</v>
      </c>
      <c r="K569" s="159">
        <v>0.5</v>
      </c>
      <c r="L569" s="160">
        <f t="shared" si="296"/>
        <v>262.5</v>
      </c>
      <c r="M569" s="57">
        <f>IF(VLOOKUP(E569,'HOURLY RATES'!C$6:D$105,2,0)=0,$E$3,VLOOKUP(E569,'HOURLY RATES'!C$6:D$105,2,0))</f>
        <v>103.2</v>
      </c>
      <c r="N569" s="161">
        <f t="shared" si="297"/>
        <v>27090</v>
      </c>
      <c r="O569" s="108">
        <v>15</v>
      </c>
      <c r="P569" s="108">
        <f t="shared" si="298"/>
        <v>7875</v>
      </c>
      <c r="Q569" s="162">
        <f t="shared" si="299"/>
        <v>34965</v>
      </c>
      <c r="R569" s="123"/>
      <c r="S569" s="138">
        <f t="shared" si="276"/>
        <v>85.515475499999994</v>
      </c>
      <c r="T569" s="139">
        <f t="shared" si="277"/>
        <v>44895.624637499997</v>
      </c>
    </row>
    <row r="570" spans="1:20" s="7" customFormat="1" x14ac:dyDescent="0.25">
      <c r="A570" s="113">
        <f>IF(J570&lt;&gt;"",1+MAX($A$17:A569),"")</f>
        <v>445</v>
      </c>
      <c r="B570" s="104"/>
      <c r="C570" s="104"/>
      <c r="D570" s="102" t="s">
        <v>70</v>
      </c>
      <c r="E570" s="125" t="s">
        <v>108</v>
      </c>
      <c r="F570" s="218" t="s">
        <v>885</v>
      </c>
      <c r="G570" s="110">
        <v>200</v>
      </c>
      <c r="H570" s="51">
        <f>IF(VLOOKUP(J570,'HOURLY RATES'!B$116:C$124,2,0)=0,$J$3,VLOOKUP(J570,'HOURLY RATES'!B$116:C$124,2,0))</f>
        <v>0.05</v>
      </c>
      <c r="I570" s="52">
        <f t="shared" si="291"/>
        <v>210</v>
      </c>
      <c r="J570" s="101" t="s">
        <v>250</v>
      </c>
      <c r="K570" s="159">
        <v>0.48</v>
      </c>
      <c r="L570" s="160">
        <f t="shared" si="296"/>
        <v>100.8</v>
      </c>
      <c r="M570" s="57">
        <f>IF(VLOOKUP(E570,'HOURLY RATES'!C$6:D$105,2,0)=0,$E$3,VLOOKUP(E570,'HOURLY RATES'!C$6:D$105,2,0))</f>
        <v>103.2</v>
      </c>
      <c r="N570" s="161">
        <f t="shared" si="297"/>
        <v>10402.56</v>
      </c>
      <c r="O570" s="108">
        <v>13.5</v>
      </c>
      <c r="P570" s="108">
        <f t="shared" si="298"/>
        <v>2835</v>
      </c>
      <c r="Q570" s="162">
        <f t="shared" si="299"/>
        <v>13237.56</v>
      </c>
      <c r="R570" s="123"/>
      <c r="S570" s="138">
        <f t="shared" si="276"/>
        <v>80.891977949999998</v>
      </c>
      <c r="T570" s="139">
        <f t="shared" si="277"/>
        <v>16987.3153695</v>
      </c>
    </row>
    <row r="571" spans="1:20" s="7" customFormat="1" x14ac:dyDescent="0.25">
      <c r="A571" s="113">
        <f>IF(J571&lt;&gt;"",1+MAX($A$17:A570),"")</f>
        <v>446</v>
      </c>
      <c r="B571" s="104"/>
      <c r="C571" s="104"/>
      <c r="D571" s="102" t="s">
        <v>70</v>
      </c>
      <c r="E571" s="125" t="s">
        <v>108</v>
      </c>
      <c r="F571" s="218" t="s">
        <v>886</v>
      </c>
      <c r="G571" s="110">
        <v>300</v>
      </c>
      <c r="H571" s="51">
        <f>IF(VLOOKUP(J571,'HOURLY RATES'!B$116:C$124,2,0)=0,$J$3,VLOOKUP(J571,'HOURLY RATES'!B$116:C$124,2,0))</f>
        <v>0.05</v>
      </c>
      <c r="I571" s="52">
        <f t="shared" si="291"/>
        <v>315</v>
      </c>
      <c r="J571" s="101" t="s">
        <v>250</v>
      </c>
      <c r="K571" s="159">
        <v>0.42</v>
      </c>
      <c r="L571" s="160">
        <f t="shared" si="296"/>
        <v>132.29999999999998</v>
      </c>
      <c r="M571" s="57">
        <f>IF(VLOOKUP(E571,'HOURLY RATES'!C$6:D$105,2,0)=0,$E$3,VLOOKUP(E571,'HOURLY RATES'!C$6:D$105,2,0))</f>
        <v>103.2</v>
      </c>
      <c r="N571" s="161">
        <f t="shared" si="297"/>
        <v>13653.359999999999</v>
      </c>
      <c r="O571" s="108">
        <v>9.5</v>
      </c>
      <c r="P571" s="108">
        <f t="shared" si="298"/>
        <v>2992.5</v>
      </c>
      <c r="Q571" s="162">
        <f t="shared" si="299"/>
        <v>16645.86</v>
      </c>
      <c r="R571" s="123"/>
      <c r="S571" s="138">
        <f t="shared" si="276"/>
        <v>67.689751149999978</v>
      </c>
      <c r="T571" s="139">
        <f t="shared" si="277"/>
        <v>21322.271612249991</v>
      </c>
    </row>
    <row r="572" spans="1:20" s="7" customFormat="1" x14ac:dyDescent="0.25">
      <c r="A572" s="113">
        <f>IF(J572&lt;&gt;"",1+MAX($A$17:A571),"")</f>
        <v>447</v>
      </c>
      <c r="B572" s="104"/>
      <c r="C572" s="104"/>
      <c r="D572" s="102" t="s">
        <v>70</v>
      </c>
      <c r="E572" s="125" t="s">
        <v>108</v>
      </c>
      <c r="F572" s="218" t="s">
        <v>887</v>
      </c>
      <c r="G572" s="110">
        <v>100</v>
      </c>
      <c r="H572" s="51">
        <f>IF(VLOOKUP(J572,'HOURLY RATES'!B$116:C$124,2,0)=0,$J$3,VLOOKUP(J572,'HOURLY RATES'!B$116:C$124,2,0))</f>
        <v>0.05</v>
      </c>
      <c r="I572" s="52">
        <f t="shared" si="291"/>
        <v>105</v>
      </c>
      <c r="J572" s="101" t="s">
        <v>250</v>
      </c>
      <c r="K572" s="159">
        <v>0.38</v>
      </c>
      <c r="L572" s="160">
        <f t="shared" si="296"/>
        <v>39.9</v>
      </c>
      <c r="M572" s="57">
        <f>IF(VLOOKUP(E572,'HOURLY RATES'!C$6:D$105,2,0)=0,$E$3,VLOOKUP(E572,'HOURLY RATES'!C$6:D$105,2,0))</f>
        <v>103.2</v>
      </c>
      <c r="N572" s="161">
        <f t="shared" si="297"/>
        <v>4117.68</v>
      </c>
      <c r="O572" s="108">
        <v>7.5</v>
      </c>
      <c r="P572" s="108">
        <f t="shared" si="298"/>
        <v>787.5</v>
      </c>
      <c r="Q572" s="162">
        <f t="shared" si="299"/>
        <v>4905.18</v>
      </c>
      <c r="R572" s="123"/>
      <c r="S572" s="138">
        <f t="shared" si="276"/>
        <v>59.779287749999995</v>
      </c>
      <c r="T572" s="139">
        <f t="shared" si="277"/>
        <v>6276.8252137499994</v>
      </c>
    </row>
    <row r="573" spans="1:20" s="7" customFormat="1" x14ac:dyDescent="0.25">
      <c r="A573" s="113">
        <f>IF(J573&lt;&gt;"",1+MAX($A$17:A572),"")</f>
        <v>448</v>
      </c>
      <c r="B573" s="104"/>
      <c r="C573" s="104"/>
      <c r="D573" s="102" t="s">
        <v>70</v>
      </c>
      <c r="E573" s="125" t="s">
        <v>108</v>
      </c>
      <c r="F573" s="218" t="s">
        <v>888</v>
      </c>
      <c r="G573" s="110">
        <v>50</v>
      </c>
      <c r="H573" s="51">
        <f>IF(VLOOKUP(J573,'HOURLY RATES'!B$116:C$124,2,0)=0,$J$3,VLOOKUP(J573,'HOURLY RATES'!B$116:C$124,2,0))</f>
        <v>0.05</v>
      </c>
      <c r="I573" s="52">
        <f t="shared" si="291"/>
        <v>52.5</v>
      </c>
      <c r="J573" s="101" t="s">
        <v>250</v>
      </c>
      <c r="K573" s="159">
        <v>0.35</v>
      </c>
      <c r="L573" s="160">
        <f t="shared" si="296"/>
        <v>18.375</v>
      </c>
      <c r="M573" s="57">
        <f>IF(VLOOKUP(E573,'HOURLY RATES'!C$6:D$105,2,0)=0,$E$3,VLOOKUP(E573,'HOURLY RATES'!C$6:D$105,2,0))</f>
        <v>103.2</v>
      </c>
      <c r="N573" s="161">
        <f t="shared" si="297"/>
        <v>1896.3</v>
      </c>
      <c r="O573" s="108">
        <v>6.5</v>
      </c>
      <c r="P573" s="108">
        <f t="shared" si="298"/>
        <v>341.25</v>
      </c>
      <c r="Q573" s="162">
        <f t="shared" si="299"/>
        <v>2237.5500000000002</v>
      </c>
      <c r="R573" s="123"/>
      <c r="S573" s="138">
        <f t="shared" si="276"/>
        <v>54.514706049999994</v>
      </c>
      <c r="T573" s="139">
        <f t="shared" si="277"/>
        <v>2862.0220676249996</v>
      </c>
    </row>
    <row r="574" spans="1:20" s="7" customFormat="1" x14ac:dyDescent="0.25">
      <c r="A574" s="113">
        <f>IF(J574&lt;&gt;"",1+MAX($A$17:A573),"")</f>
        <v>449</v>
      </c>
      <c r="B574" s="104"/>
      <c r="C574" s="104"/>
      <c r="D574" s="102" t="s">
        <v>70</v>
      </c>
      <c r="E574" s="125" t="s">
        <v>108</v>
      </c>
      <c r="F574" s="218" t="s">
        <v>876</v>
      </c>
      <c r="G574" s="110">
        <v>50</v>
      </c>
      <c r="H574" s="51">
        <f>IF(VLOOKUP(J574,'HOURLY RATES'!B$116:C$124,2,0)=0,$J$3,VLOOKUP(J574,'HOURLY RATES'!B$116:C$124,2,0))</f>
        <v>0.05</v>
      </c>
      <c r="I574" s="52">
        <f t="shared" si="291"/>
        <v>52.5</v>
      </c>
      <c r="J574" s="101" t="s">
        <v>250</v>
      </c>
      <c r="K574" s="159">
        <v>1.25</v>
      </c>
      <c r="L574" s="160">
        <f t="shared" ref="L574:L581" si="300">K574*I574</f>
        <v>65.625</v>
      </c>
      <c r="M574" s="57">
        <f>IF(VLOOKUP(E574,'HOURLY RATES'!C$6:D$105,2,0)=0,$E$3,VLOOKUP(E574,'HOURLY RATES'!C$6:D$105,2,0))</f>
        <v>103.2</v>
      </c>
      <c r="N574" s="161">
        <f t="shared" ref="N574:N581" si="301">M574*L574</f>
        <v>6772.5</v>
      </c>
      <c r="O574" s="108">
        <v>125</v>
      </c>
      <c r="P574" s="108">
        <f t="shared" ref="P574:P581" si="302">O574*I574</f>
        <v>6562.5</v>
      </c>
      <c r="Q574" s="162">
        <f t="shared" ref="Q574:Q581" si="303">P574+N574</f>
        <v>13335</v>
      </c>
      <c r="R574" s="123"/>
      <c r="S574" s="138">
        <f t="shared" si="276"/>
        <v>330.73521249999999</v>
      </c>
      <c r="T574" s="139">
        <f t="shared" si="277"/>
        <v>17363.59865625</v>
      </c>
    </row>
    <row r="575" spans="1:20" s="7" customFormat="1" x14ac:dyDescent="0.25">
      <c r="A575" s="113">
        <f>IF(J575&lt;&gt;"",1+MAX($A$17:A574),"")</f>
        <v>450</v>
      </c>
      <c r="B575" s="104"/>
      <c r="C575" s="104"/>
      <c r="D575" s="102" t="s">
        <v>70</v>
      </c>
      <c r="E575" s="125" t="s">
        <v>108</v>
      </c>
      <c r="F575" s="218" t="s">
        <v>877</v>
      </c>
      <c r="G575" s="110">
        <v>200</v>
      </c>
      <c r="H575" s="51">
        <f>IF(VLOOKUP(J575,'HOURLY RATES'!B$116:C$124,2,0)=0,$J$3,VLOOKUP(J575,'HOURLY RATES'!B$116:C$124,2,0))</f>
        <v>0.05</v>
      </c>
      <c r="I575" s="52">
        <f t="shared" si="291"/>
        <v>210</v>
      </c>
      <c r="J575" s="101" t="s">
        <v>250</v>
      </c>
      <c r="K575" s="159">
        <v>1.1000000000000001</v>
      </c>
      <c r="L575" s="160">
        <f t="shared" si="300"/>
        <v>231.00000000000003</v>
      </c>
      <c r="M575" s="57">
        <f>IF(VLOOKUP(E575,'HOURLY RATES'!C$6:D$105,2,0)=0,$E$3,VLOOKUP(E575,'HOURLY RATES'!C$6:D$105,2,0))</f>
        <v>103.2</v>
      </c>
      <c r="N575" s="161">
        <f t="shared" si="301"/>
        <v>23839.200000000004</v>
      </c>
      <c r="O575" s="108">
        <v>95</v>
      </c>
      <c r="P575" s="108">
        <f t="shared" si="302"/>
        <v>19950</v>
      </c>
      <c r="Q575" s="162">
        <f t="shared" si="303"/>
        <v>43789.200000000004</v>
      </c>
      <c r="R575" s="123"/>
      <c r="S575" s="138">
        <f t="shared" si="276"/>
        <v>270.99901150000005</v>
      </c>
      <c r="T575" s="139">
        <f t="shared" si="277"/>
        <v>56909.792415000011</v>
      </c>
    </row>
    <row r="576" spans="1:20" s="7" customFormat="1" x14ac:dyDescent="0.25">
      <c r="A576" s="113">
        <f>IF(J576&lt;&gt;"",1+MAX($A$17:A575),"")</f>
        <v>451</v>
      </c>
      <c r="B576" s="104"/>
      <c r="C576" s="104"/>
      <c r="D576" s="102" t="s">
        <v>70</v>
      </c>
      <c r="E576" s="125" t="s">
        <v>108</v>
      </c>
      <c r="F576" s="218" t="s">
        <v>870</v>
      </c>
      <c r="G576" s="110">
        <v>600</v>
      </c>
      <c r="H576" s="51">
        <f>IF(VLOOKUP(J576,'HOURLY RATES'!B$116:C$124,2,0)=0,$J$3,VLOOKUP(J576,'HOURLY RATES'!B$116:C$124,2,0))</f>
        <v>0.05</v>
      </c>
      <c r="I576" s="52">
        <f t="shared" si="291"/>
        <v>630</v>
      </c>
      <c r="J576" s="101" t="s">
        <v>250</v>
      </c>
      <c r="K576" s="159">
        <v>2.1</v>
      </c>
      <c r="L576" s="160">
        <f t="shared" si="300"/>
        <v>1323</v>
      </c>
      <c r="M576" s="57">
        <f>IF(VLOOKUP(E576,'HOURLY RATES'!C$6:D$105,2,0)=0,$E$3,VLOOKUP(E576,'HOURLY RATES'!C$6:D$105,2,0))</f>
        <v>103.2</v>
      </c>
      <c r="N576" s="161">
        <f t="shared" si="301"/>
        <v>136533.6</v>
      </c>
      <c r="O576" s="108">
        <v>305</v>
      </c>
      <c r="P576" s="108">
        <f t="shared" si="302"/>
        <v>192150</v>
      </c>
      <c r="Q576" s="162">
        <f t="shared" si="303"/>
        <v>328683.59999999998</v>
      </c>
      <c r="R576" s="123"/>
      <c r="S576" s="138">
        <f t="shared" si="276"/>
        <v>682.60566849999998</v>
      </c>
      <c r="T576" s="139">
        <f t="shared" si="277"/>
        <v>430041.57115500001</v>
      </c>
    </row>
    <row r="577" spans="1:20" s="7" customFormat="1" x14ac:dyDescent="0.25">
      <c r="A577" s="113">
        <f>IF(J577&lt;&gt;"",1+MAX($A$17:A576),"")</f>
        <v>452</v>
      </c>
      <c r="B577" s="104"/>
      <c r="C577" s="104"/>
      <c r="D577" s="102" t="s">
        <v>70</v>
      </c>
      <c r="E577" s="125" t="s">
        <v>108</v>
      </c>
      <c r="F577" s="218" t="s">
        <v>878</v>
      </c>
      <c r="G577" s="110">
        <v>400</v>
      </c>
      <c r="H577" s="51">
        <f>IF(VLOOKUP(J577,'HOURLY RATES'!B$116:C$124,2,0)=0,$J$3,VLOOKUP(J577,'HOURLY RATES'!B$116:C$124,2,0))</f>
        <v>0.05</v>
      </c>
      <c r="I577" s="52">
        <f t="shared" si="291"/>
        <v>420</v>
      </c>
      <c r="J577" s="101" t="s">
        <v>250</v>
      </c>
      <c r="K577" s="159">
        <v>0.95</v>
      </c>
      <c r="L577" s="160">
        <f t="shared" si="300"/>
        <v>399</v>
      </c>
      <c r="M577" s="57">
        <f>IF(VLOOKUP(E577,'HOURLY RATES'!C$6:D$105,2,0)=0,$E$3,VLOOKUP(E577,'HOURLY RATES'!C$6:D$105,2,0))</f>
        <v>103.2</v>
      </c>
      <c r="N577" s="161">
        <f t="shared" si="301"/>
        <v>41176.800000000003</v>
      </c>
      <c r="O577" s="108">
        <v>55</v>
      </c>
      <c r="P577" s="108">
        <f t="shared" si="302"/>
        <v>23100</v>
      </c>
      <c r="Q577" s="162">
        <f t="shared" si="303"/>
        <v>64276.800000000003</v>
      </c>
      <c r="R577" s="123"/>
      <c r="S577" s="138">
        <f t="shared" si="276"/>
        <v>197.89749349999997</v>
      </c>
      <c r="T577" s="139">
        <f t="shared" si="277"/>
        <v>83116.94726999999</v>
      </c>
    </row>
    <row r="578" spans="1:20" s="7" customFormat="1" x14ac:dyDescent="0.25">
      <c r="A578" s="113">
        <f>IF(J578&lt;&gt;"",1+MAX($A$17:A577),"")</f>
        <v>453</v>
      </c>
      <c r="B578" s="104"/>
      <c r="C578" s="104"/>
      <c r="D578" s="102" t="s">
        <v>70</v>
      </c>
      <c r="E578" s="125" t="s">
        <v>108</v>
      </c>
      <c r="F578" s="218" t="s">
        <v>879</v>
      </c>
      <c r="G578" s="110">
        <v>200</v>
      </c>
      <c r="H578" s="51">
        <f>IF(VLOOKUP(J578,'HOURLY RATES'!B$116:C$124,2,0)=0,$J$3,VLOOKUP(J578,'HOURLY RATES'!B$116:C$124,2,0))</f>
        <v>0.05</v>
      </c>
      <c r="I578" s="52">
        <f t="shared" si="291"/>
        <v>210</v>
      </c>
      <c r="J578" s="101" t="s">
        <v>250</v>
      </c>
      <c r="K578" s="159">
        <v>0.85</v>
      </c>
      <c r="L578" s="160">
        <f t="shared" si="300"/>
        <v>178.5</v>
      </c>
      <c r="M578" s="57">
        <f>IF(VLOOKUP(E578,'HOURLY RATES'!C$6:D$105,2,0)=0,$E$3,VLOOKUP(E578,'HOURLY RATES'!C$6:D$105,2,0))</f>
        <v>103.2</v>
      </c>
      <c r="N578" s="161">
        <f t="shared" si="301"/>
        <v>18421.2</v>
      </c>
      <c r="O578" s="108">
        <v>48</v>
      </c>
      <c r="P578" s="108">
        <f t="shared" si="302"/>
        <v>10080</v>
      </c>
      <c r="Q578" s="162">
        <f t="shared" si="303"/>
        <v>28501.200000000001</v>
      </c>
      <c r="R578" s="123"/>
      <c r="S578" s="138">
        <f t="shared" si="276"/>
        <v>175.44827159999997</v>
      </c>
      <c r="T578" s="139">
        <f t="shared" si="277"/>
        <v>36844.137035999993</v>
      </c>
    </row>
    <row r="579" spans="1:20" s="7" customFormat="1" x14ac:dyDescent="0.25">
      <c r="A579" s="113">
        <f>IF(J579&lt;&gt;"",1+MAX($A$17:A578),"")</f>
        <v>454</v>
      </c>
      <c r="B579" s="104"/>
      <c r="C579" s="104"/>
      <c r="D579" s="102" t="s">
        <v>70</v>
      </c>
      <c r="E579" s="125" t="s">
        <v>108</v>
      </c>
      <c r="F579" s="218" t="s">
        <v>880</v>
      </c>
      <c r="G579" s="110">
        <v>500</v>
      </c>
      <c r="H579" s="51">
        <f>IF(VLOOKUP(J579,'HOURLY RATES'!B$116:C$124,2,0)=0,$J$3,VLOOKUP(J579,'HOURLY RATES'!B$116:C$124,2,0))</f>
        <v>0.05</v>
      </c>
      <c r="I579" s="52">
        <f t="shared" si="291"/>
        <v>525</v>
      </c>
      <c r="J579" s="101" t="s">
        <v>250</v>
      </c>
      <c r="K579" s="159">
        <v>0.8</v>
      </c>
      <c r="L579" s="160">
        <f t="shared" si="300"/>
        <v>420</v>
      </c>
      <c r="M579" s="57">
        <f>IF(VLOOKUP(E579,'HOURLY RATES'!C$6:D$105,2,0)=0,$E$3,VLOOKUP(E579,'HOURLY RATES'!C$6:D$105,2,0))</f>
        <v>103.2</v>
      </c>
      <c r="N579" s="161">
        <f t="shared" si="301"/>
        <v>43344</v>
      </c>
      <c r="O579" s="108">
        <v>42</v>
      </c>
      <c r="P579" s="108">
        <f t="shared" si="302"/>
        <v>22050</v>
      </c>
      <c r="Q579" s="162">
        <f t="shared" si="303"/>
        <v>65394</v>
      </c>
      <c r="R579" s="123"/>
      <c r="S579" s="138">
        <f t="shared" si="276"/>
        <v>160.88233139999997</v>
      </c>
      <c r="T579" s="139">
        <f t="shared" si="277"/>
        <v>84463.22398499999</v>
      </c>
    </row>
    <row r="580" spans="1:20" s="7" customFormat="1" x14ac:dyDescent="0.25">
      <c r="A580" s="113">
        <f>IF(J580&lt;&gt;"",1+MAX($A$17:A579),"")</f>
        <v>455</v>
      </c>
      <c r="B580" s="104"/>
      <c r="C580" s="104"/>
      <c r="D580" s="102" t="s">
        <v>70</v>
      </c>
      <c r="E580" s="125" t="s">
        <v>108</v>
      </c>
      <c r="F580" s="218" t="s">
        <v>881</v>
      </c>
      <c r="G580" s="110">
        <v>100</v>
      </c>
      <c r="H580" s="51">
        <f>IF(VLOOKUP(J580,'HOURLY RATES'!B$116:C$124,2,0)=0,$J$3,VLOOKUP(J580,'HOURLY RATES'!B$116:C$124,2,0))</f>
        <v>0.05</v>
      </c>
      <c r="I580" s="52">
        <f t="shared" si="291"/>
        <v>105</v>
      </c>
      <c r="J580" s="101" t="s">
        <v>250</v>
      </c>
      <c r="K580" s="159">
        <v>0.75</v>
      </c>
      <c r="L580" s="160">
        <f t="shared" si="300"/>
        <v>78.75</v>
      </c>
      <c r="M580" s="57">
        <f>IF(VLOOKUP(E580,'HOURLY RATES'!C$6:D$105,2,0)=0,$E$3,VLOOKUP(E580,'HOURLY RATES'!C$6:D$105,2,0))</f>
        <v>103.2</v>
      </c>
      <c r="N580" s="161">
        <f t="shared" si="301"/>
        <v>8127</v>
      </c>
      <c r="O580" s="108">
        <v>36</v>
      </c>
      <c r="P580" s="108">
        <f t="shared" si="302"/>
        <v>3780</v>
      </c>
      <c r="Q580" s="162">
        <f t="shared" si="303"/>
        <v>11907</v>
      </c>
      <c r="R580" s="123"/>
      <c r="S580" s="138">
        <f t="shared" si="276"/>
        <v>146.3163912</v>
      </c>
      <c r="T580" s="139">
        <f t="shared" si="277"/>
        <v>15363.221076</v>
      </c>
    </row>
    <row r="581" spans="1:20" s="7" customFormat="1" x14ac:dyDescent="0.25">
      <c r="A581" s="113">
        <f>IF(J581&lt;&gt;"",1+MAX($A$17:A580),"")</f>
        <v>456</v>
      </c>
      <c r="B581" s="104"/>
      <c r="C581" s="104"/>
      <c r="D581" s="102" t="s">
        <v>70</v>
      </c>
      <c r="E581" s="125" t="s">
        <v>108</v>
      </c>
      <c r="F581" s="218" t="s">
        <v>882</v>
      </c>
      <c r="G581" s="110">
        <v>200</v>
      </c>
      <c r="H581" s="51">
        <f>IF(VLOOKUP(J581,'HOURLY RATES'!B$116:C$124,2,0)=0,$J$3,VLOOKUP(J581,'HOURLY RATES'!B$116:C$124,2,0))</f>
        <v>0.05</v>
      </c>
      <c r="I581" s="52">
        <f t="shared" si="291"/>
        <v>210</v>
      </c>
      <c r="J581" s="101" t="s">
        <v>250</v>
      </c>
      <c r="K581" s="159">
        <v>0.7</v>
      </c>
      <c r="L581" s="160">
        <f t="shared" si="300"/>
        <v>147</v>
      </c>
      <c r="M581" s="57">
        <f>IF(VLOOKUP(E581,'HOURLY RATES'!C$6:D$105,2,0)=0,$E$3,VLOOKUP(E581,'HOURLY RATES'!C$6:D$105,2,0))</f>
        <v>103.2</v>
      </c>
      <c r="N581" s="161">
        <f t="shared" si="301"/>
        <v>15170.4</v>
      </c>
      <c r="O581" s="108">
        <v>30</v>
      </c>
      <c r="P581" s="108">
        <f t="shared" si="302"/>
        <v>6300</v>
      </c>
      <c r="Q581" s="162">
        <f t="shared" si="303"/>
        <v>21470.400000000001</v>
      </c>
      <c r="R581" s="123"/>
      <c r="S581" s="138">
        <f t="shared" si="276"/>
        <v>131.750451</v>
      </c>
      <c r="T581" s="139">
        <f t="shared" si="277"/>
        <v>27667.594710000001</v>
      </c>
    </row>
    <row r="582" spans="1:20" s="7" customFormat="1" x14ac:dyDescent="0.25">
      <c r="A582" s="113" t="str">
        <f>IF(J582&lt;&gt;"",1+MAX($A$17:A581),"")</f>
        <v/>
      </c>
      <c r="B582" s="104"/>
      <c r="C582" s="104"/>
      <c r="D582" s="102"/>
      <c r="E582" s="125"/>
      <c r="F582" s="218" t="s">
        <v>248</v>
      </c>
      <c r="G582" s="110"/>
      <c r="H582" s="106"/>
      <c r="I582" s="107"/>
      <c r="J582" s="101"/>
      <c r="K582" s="159"/>
      <c r="L582" s="160"/>
      <c r="M582" s="161"/>
      <c r="N582" s="161"/>
      <c r="O582" s="108"/>
      <c r="P582" s="108"/>
      <c r="Q582" s="162"/>
      <c r="R582" s="123"/>
      <c r="S582" s="138"/>
      <c r="T582" s="139"/>
    </row>
    <row r="583" spans="1:20" s="7" customFormat="1" x14ac:dyDescent="0.25">
      <c r="A583" s="113" t="str">
        <f>IF(J583&lt;&gt;"",1+MAX($A$17:A582),"")</f>
        <v/>
      </c>
      <c r="B583" s="104"/>
      <c r="C583" s="104"/>
      <c r="D583" s="102"/>
      <c r="E583" s="125"/>
      <c r="F583" s="255" t="s">
        <v>889</v>
      </c>
      <c r="G583" s="103"/>
      <c r="H583" s="106"/>
      <c r="I583" s="107"/>
      <c r="J583" s="101"/>
      <c r="K583" s="159"/>
      <c r="L583" s="160"/>
      <c r="M583" s="161"/>
      <c r="N583" s="161"/>
      <c r="O583" s="108"/>
      <c r="P583" s="108"/>
      <c r="Q583" s="162"/>
      <c r="R583" s="123"/>
      <c r="S583" s="138"/>
      <c r="T583" s="139"/>
    </row>
    <row r="584" spans="1:20" s="7" customFormat="1" x14ac:dyDescent="0.25">
      <c r="A584" s="113">
        <f>IF(J584&lt;&gt;"",1+MAX($A$17:A583),"")</f>
        <v>457</v>
      </c>
      <c r="B584" s="104"/>
      <c r="C584" s="104"/>
      <c r="D584" s="102" t="s">
        <v>70</v>
      </c>
      <c r="E584" s="125" t="s">
        <v>108</v>
      </c>
      <c r="F584" s="218" t="s">
        <v>1276</v>
      </c>
      <c r="G584" s="110">
        <v>100</v>
      </c>
      <c r="H584" s="51">
        <f>IF(VLOOKUP(J584,'HOURLY RATES'!B$116:C$124,2,0)=0,$J$3,VLOOKUP(J584,'HOURLY RATES'!B$116:C$124,2,0))</f>
        <v>0.05</v>
      </c>
      <c r="I584" s="52">
        <f t="shared" ref="I584:I592" si="304">(G584*(1+H584))</f>
        <v>105</v>
      </c>
      <c r="J584" s="101" t="s">
        <v>250</v>
      </c>
      <c r="K584" s="159">
        <v>3</v>
      </c>
      <c r="L584" s="160">
        <f t="shared" ref="L584:L590" si="305">K584*I584</f>
        <v>315</v>
      </c>
      <c r="M584" s="57">
        <f>IF(VLOOKUP(E584,'HOURLY RATES'!C$6:D$105,2,0)=0,$E$3,VLOOKUP(E584,'HOURLY RATES'!C$6:D$105,2,0))</f>
        <v>103.2</v>
      </c>
      <c r="N584" s="161">
        <f t="shared" ref="N584:N590" si="306">M584*L584</f>
        <v>32508</v>
      </c>
      <c r="O584" s="108">
        <v>495</v>
      </c>
      <c r="P584" s="108">
        <f t="shared" ref="P584:P590" si="307">O584*I584</f>
        <v>51975</v>
      </c>
      <c r="Q584" s="162">
        <f t="shared" ref="Q584:Q590" si="308">P584+N584</f>
        <v>84483</v>
      </c>
      <c r="R584" s="123"/>
      <c r="S584" s="138">
        <f t="shared" si="276"/>
        <v>1054.3881914999999</v>
      </c>
      <c r="T584" s="139">
        <f t="shared" si="277"/>
        <v>110710.7601075</v>
      </c>
    </row>
    <row r="585" spans="1:20" s="7" customFormat="1" x14ac:dyDescent="0.25">
      <c r="A585" s="113">
        <f>IF(J585&lt;&gt;"",1+MAX($A$17:A584),"")</f>
        <v>458</v>
      </c>
      <c r="B585" s="104"/>
      <c r="C585" s="104"/>
      <c r="D585" s="102" t="s">
        <v>70</v>
      </c>
      <c r="E585" s="125" t="s">
        <v>108</v>
      </c>
      <c r="F585" s="218" t="s">
        <v>1277</v>
      </c>
      <c r="G585" s="110">
        <v>100</v>
      </c>
      <c r="H585" s="51">
        <f>IF(VLOOKUP(J585,'HOURLY RATES'!B$116:C$124,2,0)=0,$J$3,VLOOKUP(J585,'HOURLY RATES'!B$116:C$124,2,0))</f>
        <v>0.05</v>
      </c>
      <c r="I585" s="52">
        <f t="shared" si="304"/>
        <v>105</v>
      </c>
      <c r="J585" s="101" t="s">
        <v>250</v>
      </c>
      <c r="K585" s="159">
        <v>2.6</v>
      </c>
      <c r="L585" s="160">
        <f t="shared" si="305"/>
        <v>273</v>
      </c>
      <c r="M585" s="57">
        <f>IF(VLOOKUP(E585,'HOURLY RATES'!C$6:D$105,2,0)=0,$E$3,VLOOKUP(E585,'HOURLY RATES'!C$6:D$105,2,0))</f>
        <v>103.2</v>
      </c>
      <c r="N585" s="161">
        <f t="shared" si="306"/>
        <v>28173.600000000002</v>
      </c>
      <c r="O585" s="108">
        <v>410</v>
      </c>
      <c r="P585" s="108">
        <f t="shared" si="307"/>
        <v>43050</v>
      </c>
      <c r="Q585" s="162">
        <f t="shared" si="308"/>
        <v>71223.600000000006</v>
      </c>
      <c r="R585" s="123"/>
      <c r="S585" s="138">
        <f t="shared" si="276"/>
        <v>888.408997</v>
      </c>
      <c r="T585" s="139">
        <f t="shared" si="277"/>
        <v>93282.944684999995</v>
      </c>
    </row>
    <row r="586" spans="1:20" s="7" customFormat="1" x14ac:dyDescent="0.25">
      <c r="A586" s="113">
        <f>IF(J586&lt;&gt;"",1+MAX($A$17:A585),"")</f>
        <v>459</v>
      </c>
      <c r="B586" s="104"/>
      <c r="C586" s="104"/>
      <c r="D586" s="102" t="s">
        <v>70</v>
      </c>
      <c r="E586" s="125" t="s">
        <v>108</v>
      </c>
      <c r="F586" s="218" t="s">
        <v>1278</v>
      </c>
      <c r="G586" s="110">
        <v>150</v>
      </c>
      <c r="H586" s="51">
        <f>IF(VLOOKUP(J586,'HOURLY RATES'!B$116:C$124,2,0)=0,$J$3,VLOOKUP(J586,'HOURLY RATES'!B$116:C$124,2,0))</f>
        <v>0.05</v>
      </c>
      <c r="I586" s="52">
        <f t="shared" si="304"/>
        <v>157.5</v>
      </c>
      <c r="J586" s="101" t="s">
        <v>250</v>
      </c>
      <c r="K586" s="159">
        <v>2.2000000000000002</v>
      </c>
      <c r="L586" s="160">
        <f t="shared" si="305"/>
        <v>346.5</v>
      </c>
      <c r="M586" s="57">
        <f>IF(VLOOKUP(E586,'HOURLY RATES'!C$6:D$105,2,0)=0,$E$3,VLOOKUP(E586,'HOURLY RATES'!C$6:D$105,2,0))</f>
        <v>103.2</v>
      </c>
      <c r="N586" s="161">
        <f t="shared" si="306"/>
        <v>35758.800000000003</v>
      </c>
      <c r="O586" s="108">
        <v>295</v>
      </c>
      <c r="P586" s="108">
        <f t="shared" si="307"/>
        <v>46462.5</v>
      </c>
      <c r="Q586" s="162">
        <f t="shared" si="308"/>
        <v>82221.3</v>
      </c>
      <c r="R586" s="123"/>
      <c r="S586" s="138">
        <f t="shared" si="276"/>
        <v>682.33385149999992</v>
      </c>
      <c r="T586" s="139">
        <f t="shared" si="277"/>
        <v>107467.58161124999</v>
      </c>
    </row>
    <row r="587" spans="1:20" s="7" customFormat="1" x14ac:dyDescent="0.25">
      <c r="A587" s="113">
        <f>IF(J587&lt;&gt;"",1+MAX($A$17:A586),"")</f>
        <v>460</v>
      </c>
      <c r="B587" s="104"/>
      <c r="C587" s="104"/>
      <c r="D587" s="102" t="s">
        <v>70</v>
      </c>
      <c r="E587" s="125" t="s">
        <v>108</v>
      </c>
      <c r="F587" s="218" t="s">
        <v>1279</v>
      </c>
      <c r="G587" s="110">
        <v>50</v>
      </c>
      <c r="H587" s="51">
        <f>IF(VLOOKUP(J587,'HOURLY RATES'!B$116:C$124,2,0)=0,$J$3,VLOOKUP(J587,'HOURLY RATES'!B$116:C$124,2,0))</f>
        <v>0.05</v>
      </c>
      <c r="I587" s="52">
        <f t="shared" si="304"/>
        <v>52.5</v>
      </c>
      <c r="J587" s="101" t="s">
        <v>250</v>
      </c>
      <c r="K587" s="159">
        <v>1.9</v>
      </c>
      <c r="L587" s="160">
        <f t="shared" si="305"/>
        <v>99.75</v>
      </c>
      <c r="M587" s="57">
        <f>IF(VLOOKUP(E587,'HOURLY RATES'!C$6:D$105,2,0)=0,$E$3,VLOOKUP(E587,'HOURLY RATES'!C$6:D$105,2,0))</f>
        <v>103.2</v>
      </c>
      <c r="N587" s="161">
        <f t="shared" si="306"/>
        <v>10294.200000000001</v>
      </c>
      <c r="O587" s="108">
        <v>235</v>
      </c>
      <c r="P587" s="108">
        <f t="shared" si="307"/>
        <v>12337.5</v>
      </c>
      <c r="Q587" s="162">
        <f t="shared" si="308"/>
        <v>22631.7</v>
      </c>
      <c r="R587" s="123"/>
      <c r="S587" s="138">
        <f t="shared" si="276"/>
        <v>562.86144949999994</v>
      </c>
      <c r="T587" s="139">
        <f t="shared" si="277"/>
        <v>29550.226098749998</v>
      </c>
    </row>
    <row r="588" spans="1:20" s="7" customFormat="1" x14ac:dyDescent="0.25">
      <c r="A588" s="113">
        <f>IF(J588&lt;&gt;"",1+MAX($A$17:A587),"")</f>
        <v>461</v>
      </c>
      <c r="B588" s="104"/>
      <c r="C588" s="104"/>
      <c r="D588" s="102" t="s">
        <v>70</v>
      </c>
      <c r="E588" s="125" t="s">
        <v>108</v>
      </c>
      <c r="F588" s="218" t="s">
        <v>1280</v>
      </c>
      <c r="G588" s="110">
        <v>100</v>
      </c>
      <c r="H588" s="51">
        <f>IF(VLOOKUP(J588,'HOURLY RATES'!B$116:C$124,2,0)=0,$J$3,VLOOKUP(J588,'HOURLY RATES'!B$116:C$124,2,0))</f>
        <v>0.05</v>
      </c>
      <c r="I588" s="52">
        <f t="shared" si="304"/>
        <v>105</v>
      </c>
      <c r="J588" s="101" t="s">
        <v>250</v>
      </c>
      <c r="K588" s="159">
        <v>1.75</v>
      </c>
      <c r="L588" s="160">
        <f t="shared" si="305"/>
        <v>183.75</v>
      </c>
      <c r="M588" s="57">
        <f>IF(VLOOKUP(E588,'HOURLY RATES'!C$6:D$105,2,0)=0,$E$3,VLOOKUP(E588,'HOURLY RATES'!C$6:D$105,2,0))</f>
        <v>103.2</v>
      </c>
      <c r="N588" s="161">
        <f t="shared" si="306"/>
        <v>18963</v>
      </c>
      <c r="O588" s="108">
        <v>215</v>
      </c>
      <c r="P588" s="108">
        <f t="shared" si="307"/>
        <v>22575</v>
      </c>
      <c r="Q588" s="162">
        <f t="shared" si="308"/>
        <v>41538</v>
      </c>
      <c r="R588" s="123"/>
      <c r="S588" s="138">
        <f t="shared" si="276"/>
        <v>516.49056549999989</v>
      </c>
      <c r="T588" s="139">
        <f t="shared" si="277"/>
        <v>54231.509377499991</v>
      </c>
    </row>
    <row r="589" spans="1:20" s="7" customFormat="1" x14ac:dyDescent="0.25">
      <c r="A589" s="113">
        <f>IF(J589&lt;&gt;"",1+MAX($A$17:A588),"")</f>
        <v>462</v>
      </c>
      <c r="B589" s="104"/>
      <c r="C589" s="104"/>
      <c r="D589" s="102" t="s">
        <v>70</v>
      </c>
      <c r="E589" s="125" t="s">
        <v>108</v>
      </c>
      <c r="F589" s="218" t="s">
        <v>1281</v>
      </c>
      <c r="G589" s="110">
        <v>50</v>
      </c>
      <c r="H589" s="51">
        <f>IF(VLOOKUP(J589,'HOURLY RATES'!B$116:C$124,2,0)=0,$J$3,VLOOKUP(J589,'HOURLY RATES'!B$116:C$124,2,0))</f>
        <v>0.05</v>
      </c>
      <c r="I589" s="52">
        <f t="shared" si="304"/>
        <v>52.5</v>
      </c>
      <c r="J589" s="101" t="s">
        <v>250</v>
      </c>
      <c r="K589" s="159">
        <v>1.3</v>
      </c>
      <c r="L589" s="160">
        <f t="shared" si="305"/>
        <v>68.25</v>
      </c>
      <c r="M589" s="57">
        <f>IF(VLOOKUP(E589,'HOURLY RATES'!C$6:D$105,2,0)=0,$E$3,VLOOKUP(E589,'HOURLY RATES'!C$6:D$105,2,0))</f>
        <v>103.2</v>
      </c>
      <c r="N589" s="161">
        <f t="shared" si="306"/>
        <v>7043.4000000000005</v>
      </c>
      <c r="O589" s="108">
        <v>95</v>
      </c>
      <c r="P589" s="108">
        <f t="shared" si="307"/>
        <v>4987.5</v>
      </c>
      <c r="Q589" s="162">
        <f t="shared" si="308"/>
        <v>12030.900000000001</v>
      </c>
      <c r="R589" s="123"/>
      <c r="S589" s="138">
        <f t="shared" si="276"/>
        <v>297.18601149999995</v>
      </c>
      <c r="T589" s="139">
        <f t="shared" si="277"/>
        <v>15602.265603749998</v>
      </c>
    </row>
    <row r="590" spans="1:20" s="7" customFormat="1" x14ac:dyDescent="0.25">
      <c r="A590" s="113">
        <f>IF(J590&lt;&gt;"",1+MAX($A$17:A589),"")</f>
        <v>463</v>
      </c>
      <c r="B590" s="104"/>
      <c r="C590" s="104"/>
      <c r="D590" s="102" t="s">
        <v>70</v>
      </c>
      <c r="E590" s="125" t="s">
        <v>108</v>
      </c>
      <c r="F590" s="218" t="s">
        <v>890</v>
      </c>
      <c r="G590" s="110">
        <v>200</v>
      </c>
      <c r="H590" s="51">
        <f>IF(VLOOKUP(J590,'HOURLY RATES'!B$116:C$124,2,0)=0,$J$3,VLOOKUP(J590,'HOURLY RATES'!B$116:C$124,2,0))</f>
        <v>0.05</v>
      </c>
      <c r="I590" s="52">
        <f t="shared" si="304"/>
        <v>210</v>
      </c>
      <c r="J590" s="101" t="s">
        <v>250</v>
      </c>
      <c r="K590" s="159">
        <v>1.1000000000000001</v>
      </c>
      <c r="L590" s="160">
        <f t="shared" si="305"/>
        <v>231.00000000000003</v>
      </c>
      <c r="M590" s="57">
        <f>IF(VLOOKUP(E590,'HOURLY RATES'!C$6:D$105,2,0)=0,$E$3,VLOOKUP(E590,'HOURLY RATES'!C$6:D$105,2,0))</f>
        <v>103.2</v>
      </c>
      <c r="N590" s="161">
        <f t="shared" si="306"/>
        <v>23839.200000000004</v>
      </c>
      <c r="O590" s="108">
        <v>58</v>
      </c>
      <c r="P590" s="108">
        <f t="shared" si="307"/>
        <v>12180</v>
      </c>
      <c r="Q590" s="162">
        <f t="shared" si="308"/>
        <v>36019.200000000004</v>
      </c>
      <c r="R590" s="123"/>
      <c r="S590" s="138">
        <f t="shared" si="276"/>
        <v>221.54733860000002</v>
      </c>
      <c r="T590" s="139">
        <f t="shared" si="277"/>
        <v>46524.941106000006</v>
      </c>
    </row>
    <row r="591" spans="1:20" s="7" customFormat="1" x14ac:dyDescent="0.25">
      <c r="A591" s="113">
        <f>IF(J591&lt;&gt;"",1+MAX($A$17:A590),"")</f>
        <v>464</v>
      </c>
      <c r="B591" s="104"/>
      <c r="C591" s="104"/>
      <c r="D591" s="102" t="s">
        <v>70</v>
      </c>
      <c r="E591" s="125" t="s">
        <v>108</v>
      </c>
      <c r="F591" s="218" t="s">
        <v>891</v>
      </c>
      <c r="G591" s="110">
        <v>50</v>
      </c>
      <c r="H591" s="51">
        <f>IF(VLOOKUP(J591,'HOURLY RATES'!B$116:C$124,2,0)=0,$J$3,VLOOKUP(J591,'HOURLY RATES'!B$116:C$124,2,0))</f>
        <v>0.05</v>
      </c>
      <c r="I591" s="52">
        <f t="shared" si="304"/>
        <v>52.5</v>
      </c>
      <c r="J591" s="101" t="s">
        <v>250</v>
      </c>
      <c r="K591" s="159">
        <v>0.65</v>
      </c>
      <c r="L591" s="160">
        <f t="shared" ref="L591:L592" si="309">K591*I591</f>
        <v>34.125</v>
      </c>
      <c r="M591" s="57">
        <f>IF(VLOOKUP(E591,'HOURLY RATES'!C$6:D$105,2,0)=0,$E$3,VLOOKUP(E591,'HOURLY RATES'!C$6:D$105,2,0))</f>
        <v>103.2</v>
      </c>
      <c r="N591" s="161">
        <f t="shared" ref="N591:N592" si="310">M591*L591</f>
        <v>3521.7000000000003</v>
      </c>
      <c r="O591" s="108">
        <v>18</v>
      </c>
      <c r="P591" s="108">
        <f t="shared" ref="P591:P592" si="311">O591*I591</f>
        <v>945</v>
      </c>
      <c r="Q591" s="162">
        <f t="shared" ref="Q591:Q592" si="312">P591+N591</f>
        <v>4466.7000000000007</v>
      </c>
      <c r="R591" s="123"/>
      <c r="S591" s="138">
        <f t="shared" si="276"/>
        <v>109.16532059999999</v>
      </c>
      <c r="T591" s="139">
        <f t="shared" si="277"/>
        <v>5731.1793314999995</v>
      </c>
    </row>
    <row r="592" spans="1:20" s="7" customFormat="1" x14ac:dyDescent="0.25">
      <c r="A592" s="113">
        <f>IF(J592&lt;&gt;"",1+MAX($A$17:A591),"")</f>
        <v>465</v>
      </c>
      <c r="B592" s="104"/>
      <c r="C592" s="104"/>
      <c r="D592" s="102" t="s">
        <v>70</v>
      </c>
      <c r="E592" s="125" t="s">
        <v>108</v>
      </c>
      <c r="F592" s="218" t="s">
        <v>892</v>
      </c>
      <c r="G592" s="110">
        <v>200</v>
      </c>
      <c r="H592" s="51">
        <f>IF(VLOOKUP(J592,'HOURLY RATES'!B$116:C$124,2,0)=0,$J$3,VLOOKUP(J592,'HOURLY RATES'!B$116:C$124,2,0))</f>
        <v>0.05</v>
      </c>
      <c r="I592" s="52">
        <f t="shared" si="304"/>
        <v>210</v>
      </c>
      <c r="J592" s="101" t="s">
        <v>250</v>
      </c>
      <c r="K592" s="159">
        <v>0.55000000000000004</v>
      </c>
      <c r="L592" s="160">
        <f t="shared" si="309"/>
        <v>115.50000000000001</v>
      </c>
      <c r="M592" s="57">
        <f>IF(VLOOKUP(E592,'HOURLY RATES'!C$6:D$105,2,0)=0,$E$3,VLOOKUP(E592,'HOURLY RATES'!C$6:D$105,2,0))</f>
        <v>103.2</v>
      </c>
      <c r="N592" s="161">
        <f t="shared" si="310"/>
        <v>11919.600000000002</v>
      </c>
      <c r="O592" s="108">
        <v>11</v>
      </c>
      <c r="P592" s="108">
        <f t="shared" si="311"/>
        <v>2310</v>
      </c>
      <c r="Q592" s="162">
        <f t="shared" si="312"/>
        <v>14229.600000000002</v>
      </c>
      <c r="R592" s="123"/>
      <c r="S592" s="138">
        <f t="shared" si="276"/>
        <v>86.716098700000018</v>
      </c>
      <c r="T592" s="139">
        <f t="shared" si="277"/>
        <v>18210.380727000003</v>
      </c>
    </row>
    <row r="593" spans="1:24" s="7" customFormat="1" ht="19.2" x14ac:dyDescent="0.25">
      <c r="A593" s="113" t="str">
        <f>IF(J593&lt;&gt;"",1+MAX($A$17:A592),"")</f>
        <v/>
      </c>
      <c r="B593" s="119"/>
      <c r="C593" s="120"/>
      <c r="D593" s="105"/>
      <c r="E593" s="126"/>
      <c r="F593" s="257" t="s">
        <v>248</v>
      </c>
      <c r="G593" s="121"/>
      <c r="H593" s="106"/>
      <c r="I593" s="107"/>
      <c r="J593" s="117"/>
      <c r="K593" s="163"/>
      <c r="L593" s="164"/>
      <c r="M593" s="165"/>
      <c r="N593" s="165"/>
      <c r="O593" s="166"/>
      <c r="P593" s="166"/>
      <c r="Q593" s="167"/>
      <c r="R593" s="123"/>
      <c r="S593" s="138"/>
      <c r="T593" s="139"/>
    </row>
    <row r="594" spans="1:24" s="7" customFormat="1" ht="19.2" x14ac:dyDescent="0.25">
      <c r="A594" s="113" t="str">
        <f>IF(J594&lt;&gt;"",1+MAX($A$17:A593),"")</f>
        <v/>
      </c>
      <c r="B594" s="119"/>
      <c r="C594" s="120"/>
      <c r="D594" s="105"/>
      <c r="E594" s="126"/>
      <c r="F594" s="258" t="s">
        <v>893</v>
      </c>
      <c r="G594" s="103"/>
      <c r="H594" s="106"/>
      <c r="I594" s="107"/>
      <c r="J594" s="117"/>
      <c r="K594" s="163"/>
      <c r="L594" s="164"/>
      <c r="M594" s="165"/>
      <c r="N594" s="165"/>
      <c r="O594" s="166"/>
      <c r="P594" s="166"/>
      <c r="Q594" s="167"/>
      <c r="R594" s="123"/>
      <c r="S594" s="138"/>
      <c r="T594" s="139"/>
    </row>
    <row r="595" spans="1:24" s="7" customFormat="1" ht="19.2" x14ac:dyDescent="0.25">
      <c r="A595" s="113" t="str">
        <f>IF(J595&lt;&gt;"",1+MAX($A$17:A594),"")</f>
        <v/>
      </c>
      <c r="B595" s="119"/>
      <c r="C595" s="120"/>
      <c r="D595" s="105"/>
      <c r="E595" s="126"/>
      <c r="F595" s="259" t="s">
        <v>902</v>
      </c>
      <c r="G595" s="103"/>
      <c r="H595" s="106"/>
      <c r="I595" s="107"/>
      <c r="J595" s="117"/>
      <c r="K595" s="163"/>
      <c r="L595" s="164"/>
      <c r="M595" s="165"/>
      <c r="N595" s="165"/>
      <c r="O595" s="166"/>
      <c r="P595" s="166"/>
      <c r="Q595" s="167"/>
      <c r="R595" s="123"/>
      <c r="S595" s="138"/>
      <c r="T595" s="139"/>
    </row>
    <row r="596" spans="1:24" s="7" customFormat="1" x14ac:dyDescent="0.25">
      <c r="A596" s="113">
        <f>IF(J596&lt;&gt;"",1+MAX($A$17:A595),"")</f>
        <v>466</v>
      </c>
      <c r="B596" s="119"/>
      <c r="C596" s="119"/>
      <c r="D596" s="102" t="s">
        <v>70</v>
      </c>
      <c r="E596" s="125" t="s">
        <v>108</v>
      </c>
      <c r="F596" s="243" t="s">
        <v>1282</v>
      </c>
      <c r="G596" s="122">
        <v>72000</v>
      </c>
      <c r="H596" s="51">
        <f>IF(VLOOKUP(J596,'HOURLY RATES'!B$116:C$124,2,0)=0,$J$3,VLOOKUP(J596,'HOURLY RATES'!B$116:C$124,2,0))</f>
        <v>0.05</v>
      </c>
      <c r="I596" s="52">
        <f t="shared" ref="I596:I597" si="313">(G596*(1+H596))</f>
        <v>75600</v>
      </c>
      <c r="J596" s="101" t="s">
        <v>250</v>
      </c>
      <c r="K596" s="159">
        <f>2*0.00727</f>
        <v>1.4540000000000001E-2</v>
      </c>
      <c r="L596" s="164">
        <f t="shared" ref="L596:L597" si="314">K596*I596</f>
        <v>1099.2240000000002</v>
      </c>
      <c r="M596" s="57">
        <f>IF(VLOOKUP(E596,'HOURLY RATES'!C$6:D$105,2,0)=0,$E$3,VLOOKUP(E596,'HOURLY RATES'!C$6:D$105,2,0))</f>
        <v>103.2</v>
      </c>
      <c r="N596" s="165">
        <f t="shared" ref="N596:N597" si="315">M596*L596</f>
        <v>113439.91680000002</v>
      </c>
      <c r="O596" s="166">
        <f>0.218*2</f>
        <v>0.436</v>
      </c>
      <c r="P596" s="166">
        <f t="shared" ref="P596:P597" si="316">O596*I596</f>
        <v>32961.599999999999</v>
      </c>
      <c r="Q596" s="167">
        <f t="shared" ref="Q596:Q597" si="317">P596+N596</f>
        <v>146401.51680000001</v>
      </c>
      <c r="R596" s="123"/>
      <c r="S596" s="138">
        <f t="shared" si="276"/>
        <v>2.4865227212000005</v>
      </c>
      <c r="T596" s="139">
        <f t="shared" si="277"/>
        <v>187981.11772272002</v>
      </c>
      <c r="V596" s="3"/>
      <c r="X596" s="3"/>
    </row>
    <row r="597" spans="1:24" s="7" customFormat="1" x14ac:dyDescent="0.25">
      <c r="A597" s="113">
        <f>IF(J597&lt;&gt;"",1+MAX($A$17:A596),"")</f>
        <v>467</v>
      </c>
      <c r="B597" s="119"/>
      <c r="C597" s="119"/>
      <c r="D597" s="102" t="s">
        <v>70</v>
      </c>
      <c r="E597" s="125" t="s">
        <v>108</v>
      </c>
      <c r="F597" s="243" t="s">
        <v>901</v>
      </c>
      <c r="G597" s="122">
        <v>36000</v>
      </c>
      <c r="H597" s="51">
        <f>IF(VLOOKUP(J597,'HOURLY RATES'!B$116:C$124,2,0)=0,$J$3,VLOOKUP(J597,'HOURLY RATES'!B$116:C$124,2,0))</f>
        <v>0.05</v>
      </c>
      <c r="I597" s="52">
        <f t="shared" si="313"/>
        <v>37800</v>
      </c>
      <c r="J597" s="101" t="s">
        <v>250</v>
      </c>
      <c r="K597" s="159">
        <v>7.2700000000000004E-3</v>
      </c>
      <c r="L597" s="164">
        <f t="shared" si="314"/>
        <v>274.80600000000004</v>
      </c>
      <c r="M597" s="57">
        <f>IF(VLOOKUP(E597,'HOURLY RATES'!C$6:D$105,2,0)=0,$E$3,VLOOKUP(E597,'HOURLY RATES'!C$6:D$105,2,0))</f>
        <v>103.2</v>
      </c>
      <c r="N597" s="165">
        <f t="shared" si="315"/>
        <v>28359.979200000005</v>
      </c>
      <c r="O597" s="166">
        <v>0.218</v>
      </c>
      <c r="P597" s="166">
        <f t="shared" si="316"/>
        <v>8240.4</v>
      </c>
      <c r="Q597" s="167">
        <f t="shared" si="317"/>
        <v>36600.379200000003</v>
      </c>
      <c r="R597" s="123"/>
      <c r="S597" s="138">
        <f t="shared" si="276"/>
        <v>1.2432613606000003</v>
      </c>
      <c r="T597" s="139">
        <f t="shared" si="277"/>
        <v>46995.279430680006</v>
      </c>
      <c r="V597" s="3"/>
      <c r="X597" s="3"/>
    </row>
    <row r="598" spans="1:24" s="7" customFormat="1" ht="19.2" x14ac:dyDescent="0.25">
      <c r="A598" s="113" t="str">
        <f>IF(J598&lt;&gt;"",1+MAX($A$17:A597),"")</f>
        <v/>
      </c>
      <c r="B598" s="119"/>
      <c r="C598" s="119"/>
      <c r="D598" s="105"/>
      <c r="E598" s="126"/>
      <c r="F598" s="243" t="s">
        <v>248</v>
      </c>
      <c r="G598" s="122"/>
      <c r="H598" s="124"/>
      <c r="I598" s="107"/>
      <c r="J598" s="117"/>
      <c r="K598" s="163"/>
      <c r="L598" s="164"/>
      <c r="M598" s="165"/>
      <c r="N598" s="165"/>
      <c r="O598" s="166"/>
      <c r="P598" s="166"/>
      <c r="Q598" s="167"/>
      <c r="R598" s="123"/>
      <c r="S598" s="138"/>
      <c r="T598" s="139"/>
      <c r="V598" s="3"/>
      <c r="X598" s="3"/>
    </row>
    <row r="599" spans="1:24" s="7" customFormat="1" x14ac:dyDescent="0.25">
      <c r="A599" s="113">
        <f>IF(J599&lt;&gt;"",1+MAX($A$17:A598),"")</f>
        <v>468</v>
      </c>
      <c r="B599" s="119"/>
      <c r="C599" s="119"/>
      <c r="D599" s="102" t="s">
        <v>70</v>
      </c>
      <c r="E599" s="125" t="s">
        <v>108</v>
      </c>
      <c r="F599" s="243" t="s">
        <v>900</v>
      </c>
      <c r="G599" s="122">
        <v>36000</v>
      </c>
      <c r="H599" s="51">
        <f>IF(VLOOKUP(J599,'HOURLY RATES'!B$116:C$124,2,0)=0,$J$3,VLOOKUP(J599,'HOURLY RATES'!B$116:C$124,2,0))</f>
        <v>0.05</v>
      </c>
      <c r="I599" s="52">
        <f t="shared" ref="I599:I604" si="318">(G599*(1+H599))</f>
        <v>37800</v>
      </c>
      <c r="J599" s="101" t="s">
        <v>250</v>
      </c>
      <c r="K599" s="159">
        <v>6.2E-2</v>
      </c>
      <c r="L599" s="164">
        <f t="shared" ref="L599" si="319">K599*I599</f>
        <v>2343.6</v>
      </c>
      <c r="M599" s="57">
        <f>IF(VLOOKUP(E599,'HOURLY RATES'!C$6:D$105,2,0)=0,$E$3,VLOOKUP(E599,'HOURLY RATES'!C$6:D$105,2,0))</f>
        <v>103.2</v>
      </c>
      <c r="N599" s="165">
        <f t="shared" ref="N599" si="320">M599*L599</f>
        <v>241859.52</v>
      </c>
      <c r="O599" s="166">
        <v>1.7</v>
      </c>
      <c r="P599" s="166">
        <f t="shared" ref="P599" si="321">O599*I599</f>
        <v>64260</v>
      </c>
      <c r="Q599" s="167">
        <f t="shared" ref="Q599" si="322">P599+N599</f>
        <v>306119.52</v>
      </c>
      <c r="R599" s="123"/>
      <c r="S599" s="138">
        <f t="shared" si="276"/>
        <v>10.390073889999998</v>
      </c>
      <c r="T599" s="139">
        <f t="shared" si="277"/>
        <v>392744.79304199992</v>
      </c>
      <c r="V599" s="3"/>
      <c r="X599" s="3"/>
    </row>
    <row r="600" spans="1:24" s="7" customFormat="1" ht="19.2" x14ac:dyDescent="0.25">
      <c r="A600" s="113">
        <f>IF(J600&lt;&gt;"",1+MAX($A$17:A599),"")</f>
        <v>469</v>
      </c>
      <c r="B600" s="119"/>
      <c r="C600" s="119"/>
      <c r="D600" s="105"/>
      <c r="E600" s="126"/>
      <c r="F600" s="260" t="s">
        <v>248</v>
      </c>
      <c r="G600" s="103">
        <f>ROUNDUP(G599*8%,0)</f>
        <v>2880</v>
      </c>
      <c r="H600" s="51">
        <f>IF(VLOOKUP(J600,'HOURLY RATES'!B$116:C$124,2,0)=0,$J$3,VLOOKUP(J600,'HOURLY RATES'!B$116:C$124,2,0))</f>
        <v>0</v>
      </c>
      <c r="I600" s="52">
        <f t="shared" si="318"/>
        <v>2880</v>
      </c>
      <c r="J600" s="101" t="s">
        <v>251</v>
      </c>
      <c r="K600" s="163"/>
      <c r="L600" s="164"/>
      <c r="M600" s="165"/>
      <c r="N600" s="165"/>
      <c r="O600" s="166"/>
      <c r="P600" s="166"/>
      <c r="Q600" s="167"/>
      <c r="R600" s="123"/>
      <c r="S600" s="138"/>
      <c r="T600" s="139"/>
      <c r="V600" s="3"/>
      <c r="X600" s="3"/>
    </row>
    <row r="601" spans="1:24" s="7" customFormat="1" ht="19.2" x14ac:dyDescent="0.25">
      <c r="A601" s="113">
        <f>IF(J601&lt;&gt;"",1+MAX($A$17:A600),"")</f>
        <v>470</v>
      </c>
      <c r="B601" s="119"/>
      <c r="C601" s="119"/>
      <c r="D601" s="105"/>
      <c r="E601" s="126"/>
      <c r="F601" s="260" t="s">
        <v>896</v>
      </c>
      <c r="G601" s="103">
        <f>ROUNDUP(G599/10,0)</f>
        <v>3600</v>
      </c>
      <c r="H601" s="51">
        <f>IF(VLOOKUP(J601,'HOURLY RATES'!B$116:C$124,2,0)=0,$J$3,VLOOKUP(J601,'HOURLY RATES'!B$116:C$124,2,0))</f>
        <v>0</v>
      </c>
      <c r="I601" s="52">
        <f t="shared" si="318"/>
        <v>3600</v>
      </c>
      <c r="J601" s="101" t="s">
        <v>251</v>
      </c>
      <c r="K601" s="163"/>
      <c r="L601" s="164"/>
      <c r="M601" s="165"/>
      <c r="N601" s="165"/>
      <c r="O601" s="166"/>
      <c r="P601" s="166"/>
      <c r="Q601" s="167"/>
      <c r="R601" s="123"/>
      <c r="S601" s="138"/>
      <c r="T601" s="139"/>
      <c r="V601" s="3"/>
      <c r="X601" s="3"/>
    </row>
    <row r="602" spans="1:24" s="7" customFormat="1" ht="19.2" x14ac:dyDescent="0.25">
      <c r="A602" s="113">
        <f>IF(J602&lt;&gt;"",1+MAX($A$17:A601),"")</f>
        <v>471</v>
      </c>
      <c r="B602" s="119"/>
      <c r="C602" s="119"/>
      <c r="D602" s="105"/>
      <c r="E602" s="126"/>
      <c r="F602" s="260" t="s">
        <v>897</v>
      </c>
      <c r="G602" s="103">
        <f>ROUNDUP(G599/9.2,0)+ROUNDUP(G599*4%,0)</f>
        <v>5354</v>
      </c>
      <c r="H602" s="51">
        <f>IF(VLOOKUP(J602,'HOURLY RATES'!B$116:C$124,2,0)=0,$J$3,VLOOKUP(J602,'HOURLY RATES'!B$116:C$124,2,0))</f>
        <v>0</v>
      </c>
      <c r="I602" s="52">
        <f t="shared" si="318"/>
        <v>5354</v>
      </c>
      <c r="J602" s="101" t="s">
        <v>251</v>
      </c>
      <c r="K602" s="163"/>
      <c r="L602" s="164"/>
      <c r="M602" s="165"/>
      <c r="N602" s="165"/>
      <c r="O602" s="166"/>
      <c r="P602" s="166"/>
      <c r="Q602" s="167"/>
      <c r="R602" s="123"/>
      <c r="S602" s="138"/>
      <c r="T602" s="139"/>
      <c r="V602" s="3"/>
      <c r="X602" s="3"/>
    </row>
    <row r="603" spans="1:24" s="7" customFormat="1" ht="19.2" x14ac:dyDescent="0.25">
      <c r="A603" s="113">
        <f>IF(J603&lt;&gt;"",1+MAX($A$17:A602),"")</f>
        <v>472</v>
      </c>
      <c r="B603" s="119"/>
      <c r="C603" s="119"/>
      <c r="D603" s="105"/>
      <c r="E603" s="126"/>
      <c r="F603" s="260" t="s">
        <v>898</v>
      </c>
      <c r="G603" s="103">
        <f>ROUNDUP(G599/9.2,0)+ROUNDUP(G599*9%,0)</f>
        <v>7154</v>
      </c>
      <c r="H603" s="51">
        <f>IF(VLOOKUP(J603,'HOURLY RATES'!B$116:C$124,2,0)=0,$J$3,VLOOKUP(J603,'HOURLY RATES'!B$116:C$124,2,0))</f>
        <v>0</v>
      </c>
      <c r="I603" s="52">
        <f t="shared" si="318"/>
        <v>7154</v>
      </c>
      <c r="J603" s="101" t="s">
        <v>251</v>
      </c>
      <c r="K603" s="163"/>
      <c r="L603" s="164"/>
      <c r="M603" s="165"/>
      <c r="N603" s="165"/>
      <c r="O603" s="166"/>
      <c r="P603" s="166"/>
      <c r="Q603" s="167"/>
      <c r="R603" s="123"/>
      <c r="S603" s="138"/>
      <c r="T603" s="139"/>
      <c r="V603" s="3"/>
      <c r="X603" s="3"/>
    </row>
    <row r="604" spans="1:24" s="7" customFormat="1" ht="19.2" x14ac:dyDescent="0.25">
      <c r="A604" s="113">
        <f>IF(J604&lt;&gt;"",1+MAX($A$17:A603),"")</f>
        <v>473</v>
      </c>
      <c r="B604" s="119"/>
      <c r="C604" s="119"/>
      <c r="D604" s="105"/>
      <c r="E604" s="126"/>
      <c r="F604" s="260" t="s">
        <v>899</v>
      </c>
      <c r="G604" s="103">
        <f>ROUNDUP(G599/9.2,0)+ROUNDUP(G599*9%,0)</f>
        <v>7154</v>
      </c>
      <c r="H604" s="51">
        <f>IF(VLOOKUP(J604,'HOURLY RATES'!B$116:C$124,2,0)=0,$J$3,VLOOKUP(J604,'HOURLY RATES'!B$116:C$124,2,0))</f>
        <v>0</v>
      </c>
      <c r="I604" s="52">
        <f t="shared" si="318"/>
        <v>7154</v>
      </c>
      <c r="J604" s="101" t="s">
        <v>251</v>
      </c>
      <c r="K604" s="163"/>
      <c r="L604" s="164"/>
      <c r="M604" s="165"/>
      <c r="N604" s="165"/>
      <c r="O604" s="166"/>
      <c r="P604" s="166"/>
      <c r="Q604" s="167"/>
      <c r="R604" s="123"/>
      <c r="S604" s="138"/>
      <c r="T604" s="139"/>
      <c r="V604" s="3"/>
      <c r="X604" s="3"/>
    </row>
    <row r="605" spans="1:24" s="7" customFormat="1" ht="19.2" x14ac:dyDescent="0.25">
      <c r="A605" s="113" t="str">
        <f>IF(J605&lt;&gt;"",1+MAX($A$17:A604),"")</f>
        <v/>
      </c>
      <c r="B605" s="119"/>
      <c r="C605" s="120"/>
      <c r="D605" s="105"/>
      <c r="E605" s="126"/>
      <c r="F605" s="261" t="s">
        <v>248</v>
      </c>
      <c r="G605" s="103"/>
      <c r="H605" s="106"/>
      <c r="I605" s="107"/>
      <c r="J605" s="101"/>
      <c r="K605" s="163"/>
      <c r="L605" s="164"/>
      <c r="M605" s="165"/>
      <c r="N605" s="165"/>
      <c r="O605" s="166"/>
      <c r="P605" s="166"/>
      <c r="Q605" s="167"/>
      <c r="R605" s="123"/>
      <c r="S605" s="138"/>
      <c r="T605" s="139"/>
      <c r="V605" s="3"/>
      <c r="X605" s="3"/>
    </row>
    <row r="606" spans="1:24" s="7" customFormat="1" ht="19.2" x14ac:dyDescent="0.25">
      <c r="A606" s="113" t="str">
        <f>IF(J606&lt;&gt;"",1+MAX($A$17:A605),"")</f>
        <v/>
      </c>
      <c r="B606" s="119"/>
      <c r="C606" s="120"/>
      <c r="D606" s="105"/>
      <c r="E606" s="126"/>
      <c r="F606" s="259" t="s">
        <v>894</v>
      </c>
      <c r="G606" s="103"/>
      <c r="H606" s="106"/>
      <c r="I606" s="107"/>
      <c r="J606" s="117"/>
      <c r="K606" s="163"/>
      <c r="L606" s="164"/>
      <c r="M606" s="165"/>
      <c r="N606" s="165"/>
      <c r="O606" s="166"/>
      <c r="P606" s="166"/>
      <c r="Q606" s="167"/>
      <c r="R606" s="123"/>
      <c r="S606" s="138"/>
      <c r="T606" s="139"/>
    </row>
    <row r="607" spans="1:24" s="7" customFormat="1" x14ac:dyDescent="0.25">
      <c r="A607" s="113">
        <f>IF(J607&lt;&gt;"",1+MAX($A$17:A606),"")</f>
        <v>474</v>
      </c>
      <c r="B607" s="119"/>
      <c r="C607" s="119"/>
      <c r="D607" s="102" t="s">
        <v>70</v>
      </c>
      <c r="E607" s="125" t="s">
        <v>108</v>
      </c>
      <c r="F607" s="243" t="s">
        <v>1282</v>
      </c>
      <c r="G607" s="122">
        <v>35616</v>
      </c>
      <c r="H607" s="51">
        <f>IF(VLOOKUP(J607,'HOURLY RATES'!B$116:C$124,2,0)=0,$J$3,VLOOKUP(J607,'HOURLY RATES'!B$116:C$124,2,0))</f>
        <v>0.05</v>
      </c>
      <c r="I607" s="52">
        <f t="shared" ref="I607:I608" si="323">(G607*(1+H607))</f>
        <v>37396.800000000003</v>
      </c>
      <c r="J607" s="101" t="s">
        <v>250</v>
      </c>
      <c r="K607" s="159">
        <f>2*0.00727</f>
        <v>1.4540000000000001E-2</v>
      </c>
      <c r="L607" s="164">
        <f t="shared" ref="L607:L608" si="324">K607*I607</f>
        <v>543.74947200000008</v>
      </c>
      <c r="M607" s="57">
        <f>IF(VLOOKUP(E607,'HOURLY RATES'!C$6:D$105,2,0)=0,$E$3,VLOOKUP(E607,'HOURLY RATES'!C$6:D$105,2,0))</f>
        <v>103.2</v>
      </c>
      <c r="N607" s="165">
        <f t="shared" ref="N607:N608" si="325">M607*L607</f>
        <v>56114.945510400008</v>
      </c>
      <c r="O607" s="166">
        <f>0.218*2</f>
        <v>0.436</v>
      </c>
      <c r="P607" s="166">
        <f t="shared" ref="P607:P608" si="326">O607*I607</f>
        <v>16305.004800000001</v>
      </c>
      <c r="Q607" s="167">
        <f t="shared" ref="Q607:Q608" si="327">P607+N607</f>
        <v>72419.950310400003</v>
      </c>
      <c r="R607" s="123"/>
      <c r="S607" s="138">
        <f t="shared" si="276"/>
        <v>2.4865227211999996</v>
      </c>
      <c r="T607" s="139">
        <f t="shared" si="277"/>
        <v>92987.992900172147</v>
      </c>
      <c r="V607" s="3"/>
      <c r="X607" s="3"/>
    </row>
    <row r="608" spans="1:24" s="7" customFormat="1" x14ac:dyDescent="0.25">
      <c r="A608" s="113">
        <f>IF(J608&lt;&gt;"",1+MAX($A$17:A607),"")</f>
        <v>475</v>
      </c>
      <c r="B608" s="119"/>
      <c r="C608" s="119"/>
      <c r="D608" s="102" t="s">
        <v>70</v>
      </c>
      <c r="E608" s="125" t="s">
        <v>108</v>
      </c>
      <c r="F608" s="243" t="s">
        <v>901</v>
      </c>
      <c r="G608" s="122">
        <v>17808</v>
      </c>
      <c r="H608" s="51">
        <f>IF(VLOOKUP(J608,'HOURLY RATES'!B$116:C$124,2,0)=0,$J$3,VLOOKUP(J608,'HOURLY RATES'!B$116:C$124,2,0))</f>
        <v>0.05</v>
      </c>
      <c r="I608" s="52">
        <f t="shared" si="323"/>
        <v>18698.400000000001</v>
      </c>
      <c r="J608" s="101" t="s">
        <v>250</v>
      </c>
      <c r="K608" s="159">
        <v>7.2700000000000004E-3</v>
      </c>
      <c r="L608" s="164">
        <f t="shared" si="324"/>
        <v>135.93736800000002</v>
      </c>
      <c r="M608" s="57">
        <f>IF(VLOOKUP(E608,'HOURLY RATES'!C$6:D$105,2,0)=0,$E$3,VLOOKUP(E608,'HOURLY RATES'!C$6:D$105,2,0))</f>
        <v>103.2</v>
      </c>
      <c r="N608" s="165">
        <f t="shared" si="325"/>
        <v>14028.736377600002</v>
      </c>
      <c r="O608" s="166">
        <v>0.218</v>
      </c>
      <c r="P608" s="166">
        <f t="shared" si="326"/>
        <v>4076.2512000000002</v>
      </c>
      <c r="Q608" s="167">
        <f t="shared" si="327"/>
        <v>18104.987577600001</v>
      </c>
      <c r="R608" s="123"/>
      <c r="S608" s="138">
        <f t="shared" ref="S608:S670" si="328">((((N608*(1+$D$7))+(P608*(1+$D$5+$D$6)))*(1+$D$8)))/I608</f>
        <v>1.2432613605999998</v>
      </c>
      <c r="T608" s="139">
        <f t="shared" ref="T608:T670" si="329">S608*I608</f>
        <v>23246.998225043037</v>
      </c>
      <c r="V608" s="3"/>
      <c r="X608" s="3"/>
    </row>
    <row r="609" spans="1:24" s="7" customFormat="1" ht="19.2" x14ac:dyDescent="0.25">
      <c r="A609" s="113" t="str">
        <f>IF(J609&lt;&gt;"",1+MAX($A$17:A608),"")</f>
        <v/>
      </c>
      <c r="B609" s="119"/>
      <c r="C609" s="119"/>
      <c r="D609" s="105"/>
      <c r="E609" s="126"/>
      <c r="F609" s="243" t="s">
        <v>248</v>
      </c>
      <c r="G609" s="122"/>
      <c r="H609" s="124"/>
      <c r="I609" s="107"/>
      <c r="J609" s="117"/>
      <c r="K609" s="163"/>
      <c r="L609" s="164"/>
      <c r="M609" s="165"/>
      <c r="N609" s="165"/>
      <c r="O609" s="166"/>
      <c r="P609" s="166"/>
      <c r="Q609" s="167"/>
      <c r="R609" s="123"/>
      <c r="S609" s="138"/>
      <c r="T609" s="139"/>
      <c r="V609" s="3"/>
      <c r="X609" s="3"/>
    </row>
    <row r="610" spans="1:24" s="7" customFormat="1" x14ac:dyDescent="0.25">
      <c r="A610" s="113">
        <f>IF(J610&lt;&gt;"",1+MAX($A$17:A609),"")</f>
        <v>476</v>
      </c>
      <c r="B610" s="119"/>
      <c r="C610" s="119"/>
      <c r="D610" s="102" t="s">
        <v>70</v>
      </c>
      <c r="E610" s="125" t="s">
        <v>108</v>
      </c>
      <c r="F610" s="243" t="s">
        <v>895</v>
      </c>
      <c r="G610" s="122">
        <v>17808</v>
      </c>
      <c r="H610" s="51">
        <f>IF(VLOOKUP(J610,'HOURLY RATES'!B$116:C$124,2,0)=0,$J$3,VLOOKUP(J610,'HOURLY RATES'!B$116:C$124,2,0))</f>
        <v>0.05</v>
      </c>
      <c r="I610" s="52">
        <f t="shared" ref="I610:I615" si="330">(G610*(1+H610))</f>
        <v>18698.400000000001</v>
      </c>
      <c r="J610" s="101" t="s">
        <v>250</v>
      </c>
      <c r="K610" s="159">
        <v>6.2E-2</v>
      </c>
      <c r="L610" s="164">
        <f t="shared" ref="L610" si="331">K610*I610</f>
        <v>1159.3008</v>
      </c>
      <c r="M610" s="57">
        <f>IF(VLOOKUP(E610,'HOURLY RATES'!C$6:D$105,2,0)=0,$E$3,VLOOKUP(E610,'HOURLY RATES'!C$6:D$105,2,0))</f>
        <v>103.2</v>
      </c>
      <c r="N610" s="165">
        <f t="shared" ref="N610" si="332">M610*L610</f>
        <v>119639.84256</v>
      </c>
      <c r="O610" s="166">
        <v>1.7</v>
      </c>
      <c r="P610" s="166">
        <f t="shared" ref="P610" si="333">O610*I610</f>
        <v>31787.280000000002</v>
      </c>
      <c r="Q610" s="167">
        <f t="shared" ref="Q610" si="334">P610+N610</f>
        <v>151427.12256000002</v>
      </c>
      <c r="R610" s="123"/>
      <c r="S610" s="138">
        <f t="shared" si="328"/>
        <v>10.390073889999996</v>
      </c>
      <c r="T610" s="139">
        <f t="shared" si="329"/>
        <v>194277.75762477596</v>
      </c>
      <c r="V610" s="3"/>
      <c r="X610" s="3"/>
    </row>
    <row r="611" spans="1:24" s="7" customFormat="1" ht="19.2" x14ac:dyDescent="0.25">
      <c r="A611" s="113">
        <f>IF(J611&lt;&gt;"",1+MAX($A$17:A610),"")</f>
        <v>477</v>
      </c>
      <c r="B611" s="119"/>
      <c r="C611" s="119"/>
      <c r="D611" s="105"/>
      <c r="E611" s="126"/>
      <c r="F611" s="260" t="s">
        <v>248</v>
      </c>
      <c r="G611" s="103">
        <f>ROUNDUP(G610*8%,0)</f>
        <v>1425</v>
      </c>
      <c r="H611" s="51">
        <f>IF(VLOOKUP(J611,'HOURLY RATES'!B$116:C$124,2,0)=0,$J$3,VLOOKUP(J611,'HOURLY RATES'!B$116:C$124,2,0))</f>
        <v>0</v>
      </c>
      <c r="I611" s="52">
        <f t="shared" si="330"/>
        <v>1425</v>
      </c>
      <c r="J611" s="101" t="s">
        <v>251</v>
      </c>
      <c r="K611" s="163"/>
      <c r="L611" s="164"/>
      <c r="M611" s="165"/>
      <c r="N611" s="165"/>
      <c r="O611" s="166"/>
      <c r="P611" s="166"/>
      <c r="Q611" s="167"/>
      <c r="R611" s="123"/>
      <c r="S611" s="138"/>
      <c r="T611" s="139"/>
      <c r="V611" s="3"/>
      <c r="X611" s="3"/>
    </row>
    <row r="612" spans="1:24" s="7" customFormat="1" ht="19.2" x14ac:dyDescent="0.25">
      <c r="A612" s="113">
        <f>IF(J612&lt;&gt;"",1+MAX($A$17:A611),"")</f>
        <v>478</v>
      </c>
      <c r="B612" s="119"/>
      <c r="C612" s="119"/>
      <c r="D612" s="105"/>
      <c r="E612" s="126"/>
      <c r="F612" s="260" t="s">
        <v>896</v>
      </c>
      <c r="G612" s="103">
        <f>ROUNDUP(G610/10,0)</f>
        <v>1781</v>
      </c>
      <c r="H612" s="51">
        <f>IF(VLOOKUP(J612,'HOURLY RATES'!B$116:C$124,2,0)=0,$J$3,VLOOKUP(J612,'HOURLY RATES'!B$116:C$124,2,0))</f>
        <v>0</v>
      </c>
      <c r="I612" s="52">
        <f t="shared" si="330"/>
        <v>1781</v>
      </c>
      <c r="J612" s="101" t="s">
        <v>251</v>
      </c>
      <c r="K612" s="163"/>
      <c r="L612" s="164"/>
      <c r="M612" s="165"/>
      <c r="N612" s="165"/>
      <c r="O612" s="166"/>
      <c r="P612" s="166"/>
      <c r="Q612" s="167"/>
      <c r="R612" s="123"/>
      <c r="S612" s="138"/>
      <c r="T612" s="139"/>
      <c r="V612" s="3"/>
      <c r="X612" s="3"/>
    </row>
    <row r="613" spans="1:24" s="7" customFormat="1" ht="19.2" x14ac:dyDescent="0.25">
      <c r="A613" s="113">
        <f>IF(J613&lt;&gt;"",1+MAX($A$17:A612),"")</f>
        <v>479</v>
      </c>
      <c r="B613" s="119"/>
      <c r="C613" s="119"/>
      <c r="D613" s="105"/>
      <c r="E613" s="126"/>
      <c r="F613" s="260" t="s">
        <v>897</v>
      </c>
      <c r="G613" s="103">
        <f>ROUNDUP(G610/9.2,0)+ROUNDUP(G610*4%,0)</f>
        <v>2649</v>
      </c>
      <c r="H613" s="51">
        <f>IF(VLOOKUP(J613,'HOURLY RATES'!B$116:C$124,2,0)=0,$J$3,VLOOKUP(J613,'HOURLY RATES'!B$116:C$124,2,0))</f>
        <v>0</v>
      </c>
      <c r="I613" s="52">
        <f t="shared" si="330"/>
        <v>2649</v>
      </c>
      <c r="J613" s="101" t="s">
        <v>251</v>
      </c>
      <c r="K613" s="163"/>
      <c r="L613" s="164"/>
      <c r="M613" s="165"/>
      <c r="N613" s="165"/>
      <c r="O613" s="166"/>
      <c r="P613" s="166"/>
      <c r="Q613" s="167"/>
      <c r="R613" s="123"/>
      <c r="S613" s="138"/>
      <c r="T613" s="139"/>
      <c r="V613" s="3"/>
      <c r="X613" s="3"/>
    </row>
    <row r="614" spans="1:24" s="7" customFormat="1" ht="19.2" x14ac:dyDescent="0.25">
      <c r="A614" s="113">
        <f>IF(J614&lt;&gt;"",1+MAX($A$17:A613),"")</f>
        <v>480</v>
      </c>
      <c r="B614" s="119"/>
      <c r="C614" s="119"/>
      <c r="D614" s="105"/>
      <c r="E614" s="126"/>
      <c r="F614" s="260" t="s">
        <v>898</v>
      </c>
      <c r="G614" s="103">
        <f>ROUNDUP(G610/9.2,0)+ROUNDUP(G610*9%,0)</f>
        <v>3539</v>
      </c>
      <c r="H614" s="51">
        <f>IF(VLOOKUP(J614,'HOURLY RATES'!B$116:C$124,2,0)=0,$J$3,VLOOKUP(J614,'HOURLY RATES'!B$116:C$124,2,0))</f>
        <v>0</v>
      </c>
      <c r="I614" s="52">
        <f t="shared" si="330"/>
        <v>3539</v>
      </c>
      <c r="J614" s="101" t="s">
        <v>251</v>
      </c>
      <c r="K614" s="163"/>
      <c r="L614" s="164"/>
      <c r="M614" s="165"/>
      <c r="N614" s="165"/>
      <c r="O614" s="166"/>
      <c r="P614" s="166"/>
      <c r="Q614" s="167"/>
      <c r="R614" s="123"/>
      <c r="S614" s="138"/>
      <c r="T614" s="139"/>
      <c r="V614" s="3"/>
      <c r="X614" s="3"/>
    </row>
    <row r="615" spans="1:24" s="7" customFormat="1" ht="19.2" x14ac:dyDescent="0.25">
      <c r="A615" s="113">
        <f>IF(J615&lt;&gt;"",1+MAX($A$17:A614),"")</f>
        <v>481</v>
      </c>
      <c r="B615" s="119"/>
      <c r="C615" s="119"/>
      <c r="D615" s="105"/>
      <c r="E615" s="126"/>
      <c r="F615" s="260" t="s">
        <v>899</v>
      </c>
      <c r="G615" s="103">
        <f>ROUNDUP(G610/9.2,0)+ROUNDUP(G610*9%,0)</f>
        <v>3539</v>
      </c>
      <c r="H615" s="51">
        <f>IF(VLOOKUP(J615,'HOURLY RATES'!B$116:C$124,2,0)=0,$J$3,VLOOKUP(J615,'HOURLY RATES'!B$116:C$124,2,0))</f>
        <v>0</v>
      </c>
      <c r="I615" s="52">
        <f t="shared" si="330"/>
        <v>3539</v>
      </c>
      <c r="J615" s="101" t="s">
        <v>251</v>
      </c>
      <c r="K615" s="163"/>
      <c r="L615" s="164"/>
      <c r="M615" s="165"/>
      <c r="N615" s="165"/>
      <c r="O615" s="166"/>
      <c r="P615" s="166"/>
      <c r="Q615" s="167"/>
      <c r="R615" s="123"/>
      <c r="S615" s="138"/>
      <c r="T615" s="139"/>
      <c r="V615" s="3"/>
      <c r="X615" s="3"/>
    </row>
    <row r="616" spans="1:24" s="7" customFormat="1" x14ac:dyDescent="0.25">
      <c r="A616" s="227" t="str">
        <f>IF(J616&lt;&gt;"",1+MAX($A$17:A615),"")</f>
        <v/>
      </c>
      <c r="B616" s="228"/>
      <c r="C616" s="229"/>
      <c r="D616" s="118"/>
      <c r="E616" s="230"/>
      <c r="F616" s="252" t="s">
        <v>248</v>
      </c>
      <c r="G616" s="231"/>
      <c r="H616" s="232"/>
      <c r="I616" s="233"/>
      <c r="J616" s="234"/>
      <c r="K616" s="235"/>
      <c r="L616" s="236"/>
      <c r="M616" s="210"/>
      <c r="N616" s="210"/>
      <c r="O616" s="211"/>
      <c r="P616" s="211"/>
      <c r="Q616" s="212"/>
      <c r="R616" s="178"/>
      <c r="S616" s="138"/>
      <c r="T616" s="139"/>
    </row>
    <row r="617" spans="1:24" s="7" customFormat="1" x14ac:dyDescent="0.25">
      <c r="A617" s="237" t="str">
        <f>IF(J617&lt;&gt;"",1+MAX($A$17:A616),"")</f>
        <v/>
      </c>
      <c r="B617" s="237"/>
      <c r="C617" s="237"/>
      <c r="D617" s="237" t="s">
        <v>72</v>
      </c>
      <c r="E617" s="238"/>
      <c r="F617" s="253" t="s">
        <v>98</v>
      </c>
      <c r="G617" s="240"/>
      <c r="H617" s="239"/>
      <c r="I617" s="241"/>
      <c r="J617" s="241"/>
      <c r="K617" s="239"/>
      <c r="L617" s="239"/>
      <c r="M617" s="239"/>
      <c r="N617" s="239"/>
      <c r="O617" s="239"/>
      <c r="P617" s="239"/>
      <c r="Q617" s="239"/>
      <c r="R617" s="242">
        <f>SUM(Q619:Q628)</f>
        <v>21061.40064</v>
      </c>
      <c r="S617" s="138"/>
      <c r="T617" s="139"/>
    </row>
    <row r="618" spans="1:24" s="7" customFormat="1" x14ac:dyDescent="0.25">
      <c r="A618" s="113" t="str">
        <f>IF(J618&lt;&gt;"",1+MAX($A$17:A617),"")</f>
        <v/>
      </c>
      <c r="B618" s="104"/>
      <c r="C618" s="104"/>
      <c r="D618" s="102"/>
      <c r="E618" s="125"/>
      <c r="F618" s="254" t="s">
        <v>248</v>
      </c>
      <c r="G618" s="103"/>
      <c r="H618" s="106"/>
      <c r="I618" s="107"/>
      <c r="J618" s="117"/>
      <c r="K618" s="159"/>
      <c r="L618" s="160"/>
      <c r="M618" s="161"/>
      <c r="N618" s="161"/>
      <c r="O618" s="108"/>
      <c r="P618" s="108"/>
      <c r="Q618" s="162"/>
      <c r="R618" s="123"/>
      <c r="S618" s="138"/>
      <c r="T618" s="139"/>
    </row>
    <row r="619" spans="1:24" s="7" customFormat="1" x14ac:dyDescent="0.25">
      <c r="A619" s="113" t="str">
        <f>IF(J619&lt;&gt;"",1+MAX($A$17:A618),"")</f>
        <v/>
      </c>
      <c r="B619" s="104"/>
      <c r="C619" s="104"/>
      <c r="D619" s="102"/>
      <c r="E619" s="125"/>
      <c r="F619" s="255" t="s">
        <v>903</v>
      </c>
      <c r="G619" s="103"/>
      <c r="H619" s="106"/>
      <c r="I619" s="107"/>
      <c r="J619" s="101"/>
      <c r="K619" s="159"/>
      <c r="L619" s="160"/>
      <c r="M619" s="161"/>
      <c r="N619" s="161"/>
      <c r="O619" s="108"/>
      <c r="P619" s="108"/>
      <c r="Q619" s="162"/>
      <c r="R619" s="123"/>
      <c r="S619" s="138"/>
      <c r="T619" s="139"/>
    </row>
    <row r="620" spans="1:24" s="7" customFormat="1" x14ac:dyDescent="0.25">
      <c r="A620" s="113">
        <f>IF(J620&lt;&gt;"",1+MAX($A$17:A619),"")</f>
        <v>482</v>
      </c>
      <c r="B620" s="104"/>
      <c r="C620" s="104"/>
      <c r="D620" s="102" t="s">
        <v>72</v>
      </c>
      <c r="E620" s="125" t="s">
        <v>98</v>
      </c>
      <c r="F620" s="218" t="s">
        <v>904</v>
      </c>
      <c r="G620" s="110">
        <v>107</v>
      </c>
      <c r="H620" s="51">
        <f>IF(VLOOKUP(J620,'HOURLY RATES'!B$116:C$124,2,0)=0,$J$3,VLOOKUP(J620,'HOURLY RATES'!B$116:C$124,2,0))</f>
        <v>0</v>
      </c>
      <c r="I620" s="52">
        <f t="shared" ref="I620" si="335">(G620*(1+H620))</f>
        <v>107</v>
      </c>
      <c r="J620" s="101" t="s">
        <v>251</v>
      </c>
      <c r="K620" s="159">
        <v>0.18</v>
      </c>
      <c r="L620" s="160">
        <f t="shared" ref="L620" si="336">K620*I620</f>
        <v>19.259999999999998</v>
      </c>
      <c r="M620" s="57">
        <f>IF(VLOOKUP(E620,'HOURLY RATES'!C$6:D$105,2,0)=0,$E$3,VLOOKUP(E620,'HOURLY RATES'!C$6:D$105,2,0))</f>
        <v>103.2</v>
      </c>
      <c r="N620" s="161">
        <f t="shared" ref="N620" si="337">M620*L620</f>
        <v>1987.6319999999998</v>
      </c>
      <c r="O620" s="108">
        <v>12</v>
      </c>
      <c r="P620" s="108">
        <f t="shared" ref="P620" si="338">O620*I620</f>
        <v>1284</v>
      </c>
      <c r="Q620" s="162">
        <f t="shared" ref="Q620" si="339">P620+N620</f>
        <v>3271.6319999999996</v>
      </c>
      <c r="R620" s="123"/>
      <c r="S620" s="138">
        <f t="shared" si="328"/>
        <v>39.606680400000002</v>
      </c>
      <c r="T620" s="139">
        <f t="shared" si="329"/>
        <v>4237.9148028</v>
      </c>
    </row>
    <row r="621" spans="1:24" s="7" customFormat="1" ht="19.2" x14ac:dyDescent="0.25">
      <c r="A621" s="113" t="str">
        <f>IF(J621&lt;&gt;"",1+MAX($A$17:A620),"")</f>
        <v/>
      </c>
      <c r="B621" s="119"/>
      <c r="C621" s="120"/>
      <c r="D621" s="105"/>
      <c r="E621" s="126"/>
      <c r="F621" s="261" t="s">
        <v>248</v>
      </c>
      <c r="G621" s="103"/>
      <c r="H621" s="106"/>
      <c r="I621" s="107"/>
      <c r="J621" s="101"/>
      <c r="K621" s="163"/>
      <c r="L621" s="164"/>
      <c r="M621" s="165"/>
      <c r="N621" s="165"/>
      <c r="O621" s="166"/>
      <c r="P621" s="166"/>
      <c r="Q621" s="167"/>
      <c r="R621" s="123"/>
      <c r="S621" s="138"/>
      <c r="T621" s="139"/>
      <c r="V621" s="3"/>
      <c r="X621" s="3"/>
    </row>
    <row r="622" spans="1:24" s="7" customFormat="1" ht="19.2" x14ac:dyDescent="0.25">
      <c r="A622" s="113" t="str">
        <f>IF(J622&lt;&gt;"",1+MAX($A$17:A621),"")</f>
        <v/>
      </c>
      <c r="B622" s="119"/>
      <c r="C622" s="120"/>
      <c r="D622" s="105"/>
      <c r="E622" s="126"/>
      <c r="F622" s="259" t="s">
        <v>905</v>
      </c>
      <c r="G622" s="103"/>
      <c r="H622" s="106"/>
      <c r="I622" s="107"/>
      <c r="J622" s="117"/>
      <c r="K622" s="163"/>
      <c r="L622" s="164"/>
      <c r="M622" s="165"/>
      <c r="N622" s="165"/>
      <c r="O622" s="166"/>
      <c r="P622" s="166"/>
      <c r="Q622" s="167"/>
      <c r="R622" s="123"/>
      <c r="S622" s="138"/>
      <c r="T622" s="139"/>
    </row>
    <row r="623" spans="1:24" s="7" customFormat="1" x14ac:dyDescent="0.25">
      <c r="A623" s="113">
        <f>IF(J623&lt;&gt;"",1+MAX($A$17:A622),"")</f>
        <v>483</v>
      </c>
      <c r="B623" s="119"/>
      <c r="C623" s="119"/>
      <c r="D623" s="102" t="s">
        <v>72</v>
      </c>
      <c r="E623" s="125" t="s">
        <v>98</v>
      </c>
      <c r="F623" s="243" t="s">
        <v>907</v>
      </c>
      <c r="G623" s="122">
        <v>1712</v>
      </c>
      <c r="H623" s="51">
        <f>IF(VLOOKUP(J623,'HOURLY RATES'!B$116:C$124,2,0)=0,$J$3,VLOOKUP(J623,'HOURLY RATES'!B$116:C$124,2,0))</f>
        <v>0.05</v>
      </c>
      <c r="I623" s="52">
        <f t="shared" ref="I623" si="340">(G623*(1+H623))</f>
        <v>1797.6000000000001</v>
      </c>
      <c r="J623" s="101" t="s">
        <v>250</v>
      </c>
      <c r="K623" s="159">
        <v>1.4999999999999999E-2</v>
      </c>
      <c r="L623" s="164">
        <f t="shared" ref="L623" si="341">K623*I623</f>
        <v>26.964000000000002</v>
      </c>
      <c r="M623" s="57">
        <f>IF(VLOOKUP(E623,'HOURLY RATES'!C$6:D$105,2,0)=0,$E$3,VLOOKUP(E623,'HOURLY RATES'!C$6:D$105,2,0))</f>
        <v>103.2</v>
      </c>
      <c r="N623" s="165">
        <f t="shared" ref="N623" si="342">M623*L623</f>
        <v>2782.6848000000005</v>
      </c>
      <c r="O623" s="166">
        <v>0.25</v>
      </c>
      <c r="P623" s="166">
        <f t="shared" ref="P623" si="343">O623*I623</f>
        <v>449.40000000000003</v>
      </c>
      <c r="Q623" s="167">
        <f t="shared" ref="Q623" si="344">P623+N623</f>
        <v>3232.0848000000005</v>
      </c>
      <c r="R623" s="123"/>
      <c r="S623" s="138">
        <f t="shared" si="328"/>
        <v>2.2981579249999999</v>
      </c>
      <c r="T623" s="139">
        <f t="shared" si="329"/>
        <v>4131.1686859800002</v>
      </c>
      <c r="V623" s="3"/>
      <c r="X623" s="3"/>
    </row>
    <row r="624" spans="1:24" s="7" customFormat="1" ht="19.2" x14ac:dyDescent="0.25">
      <c r="A624" s="113" t="str">
        <f>IF(J624&lt;&gt;"",1+MAX($A$17:A623),"")</f>
        <v/>
      </c>
      <c r="B624" s="119"/>
      <c r="C624" s="119"/>
      <c r="D624" s="105"/>
      <c r="E624" s="126"/>
      <c r="F624" s="243" t="s">
        <v>248</v>
      </c>
      <c r="G624" s="122"/>
      <c r="H624" s="124"/>
      <c r="I624" s="107"/>
      <c r="J624" s="117"/>
      <c r="K624" s="163"/>
      <c r="L624" s="164"/>
      <c r="M624" s="165"/>
      <c r="N624" s="165"/>
      <c r="O624" s="166"/>
      <c r="P624" s="166"/>
      <c r="Q624" s="167"/>
      <c r="R624" s="123"/>
      <c r="S624" s="138"/>
      <c r="T624" s="139"/>
      <c r="V624" s="3"/>
      <c r="X624" s="3"/>
    </row>
    <row r="625" spans="1:24" s="7" customFormat="1" x14ac:dyDescent="0.25">
      <c r="A625" s="113">
        <f>IF(J625&lt;&gt;"",1+MAX($A$17:A624),"")</f>
        <v>484</v>
      </c>
      <c r="B625" s="119"/>
      <c r="C625" s="119"/>
      <c r="D625" s="102" t="s">
        <v>72</v>
      </c>
      <c r="E625" s="125" t="s">
        <v>98</v>
      </c>
      <c r="F625" s="243" t="s">
        <v>906</v>
      </c>
      <c r="G625" s="122">
        <v>1712</v>
      </c>
      <c r="H625" s="51">
        <f>IF(VLOOKUP(J625,'HOURLY RATES'!B$116:C$124,2,0)=0,$J$3,VLOOKUP(J625,'HOURLY RATES'!B$116:C$124,2,0))</f>
        <v>0.05</v>
      </c>
      <c r="I625" s="52">
        <f t="shared" ref="I625:I630" si="345">(G625*(1+H625))</f>
        <v>1797.6000000000001</v>
      </c>
      <c r="J625" s="101" t="s">
        <v>250</v>
      </c>
      <c r="K625" s="159">
        <v>6.2E-2</v>
      </c>
      <c r="L625" s="164">
        <f t="shared" ref="L625" si="346">K625*I625</f>
        <v>111.45120000000001</v>
      </c>
      <c r="M625" s="57">
        <f>IF(VLOOKUP(E625,'HOURLY RATES'!C$6:D$105,2,0)=0,$E$3,VLOOKUP(E625,'HOURLY RATES'!C$6:D$105,2,0))</f>
        <v>103.2</v>
      </c>
      <c r="N625" s="165">
        <f t="shared" ref="N625" si="347">M625*L625</f>
        <v>11501.763840000001</v>
      </c>
      <c r="O625" s="166">
        <v>1.7</v>
      </c>
      <c r="P625" s="166">
        <f t="shared" ref="P625" si="348">O625*I625</f>
        <v>3055.92</v>
      </c>
      <c r="Q625" s="167">
        <f t="shared" ref="Q625" si="349">P625+N625</f>
        <v>14557.683840000002</v>
      </c>
      <c r="R625" s="123"/>
      <c r="S625" s="138">
        <f t="shared" si="328"/>
        <v>10.390073889999998</v>
      </c>
      <c r="T625" s="139">
        <f t="shared" si="329"/>
        <v>18677.196824663999</v>
      </c>
      <c r="V625" s="3"/>
      <c r="X625" s="3"/>
    </row>
    <row r="626" spans="1:24" s="7" customFormat="1" ht="19.2" x14ac:dyDescent="0.25">
      <c r="A626" s="113">
        <f>IF(J626&lt;&gt;"",1+MAX($A$17:A625),"")</f>
        <v>485</v>
      </c>
      <c r="B626" s="119"/>
      <c r="C626" s="119"/>
      <c r="D626" s="105"/>
      <c r="E626" s="126"/>
      <c r="F626" s="260" t="s">
        <v>248</v>
      </c>
      <c r="G626" s="103">
        <f>ROUNDUP(G625*8%,0)</f>
        <v>137</v>
      </c>
      <c r="H626" s="51">
        <f>IF(VLOOKUP(J626,'HOURLY RATES'!B$116:C$124,2,0)=0,$J$3,VLOOKUP(J626,'HOURLY RATES'!B$116:C$124,2,0))</f>
        <v>0</v>
      </c>
      <c r="I626" s="52">
        <f t="shared" si="345"/>
        <v>137</v>
      </c>
      <c r="J626" s="101" t="s">
        <v>251</v>
      </c>
      <c r="K626" s="163"/>
      <c r="L626" s="164"/>
      <c r="M626" s="165"/>
      <c r="N626" s="165"/>
      <c r="O626" s="166"/>
      <c r="P626" s="166"/>
      <c r="Q626" s="167"/>
      <c r="R626" s="123"/>
      <c r="S626" s="138"/>
      <c r="T626" s="139"/>
      <c r="V626" s="3"/>
      <c r="X626" s="3"/>
    </row>
    <row r="627" spans="1:24" s="7" customFormat="1" ht="19.2" x14ac:dyDescent="0.25">
      <c r="A627" s="113">
        <f>IF(J627&lt;&gt;"",1+MAX($A$17:A626),"")</f>
        <v>486</v>
      </c>
      <c r="B627" s="119"/>
      <c r="C627" s="119"/>
      <c r="D627" s="105"/>
      <c r="E627" s="126"/>
      <c r="F627" s="260" t="s">
        <v>896</v>
      </c>
      <c r="G627" s="103">
        <f>ROUNDUP(G625/10,0)</f>
        <v>172</v>
      </c>
      <c r="H627" s="51">
        <f>IF(VLOOKUP(J627,'HOURLY RATES'!B$116:C$124,2,0)=0,$J$3,VLOOKUP(J627,'HOURLY RATES'!B$116:C$124,2,0))</f>
        <v>0</v>
      </c>
      <c r="I627" s="52">
        <f t="shared" si="345"/>
        <v>172</v>
      </c>
      <c r="J627" s="101" t="s">
        <v>251</v>
      </c>
      <c r="K627" s="163"/>
      <c r="L627" s="164"/>
      <c r="M627" s="165"/>
      <c r="N627" s="165"/>
      <c r="O627" s="166"/>
      <c r="P627" s="166"/>
      <c r="Q627" s="167"/>
      <c r="R627" s="123"/>
      <c r="S627" s="138"/>
      <c r="T627" s="139"/>
      <c r="V627" s="3"/>
      <c r="X627" s="3"/>
    </row>
    <row r="628" spans="1:24" s="7" customFormat="1" ht="19.2" x14ac:dyDescent="0.25">
      <c r="A628" s="113">
        <f>IF(J628&lt;&gt;"",1+MAX($A$17:A627),"")</f>
        <v>487</v>
      </c>
      <c r="B628" s="119"/>
      <c r="C628" s="119"/>
      <c r="D628" s="105"/>
      <c r="E628" s="126"/>
      <c r="F628" s="260" t="s">
        <v>897</v>
      </c>
      <c r="G628" s="103">
        <f>ROUNDUP(G625/9.2,0)+ROUNDUP(G625*4%,0)</f>
        <v>256</v>
      </c>
      <c r="H628" s="51">
        <f>IF(VLOOKUP(J628,'HOURLY RATES'!B$116:C$124,2,0)=0,$J$3,VLOOKUP(J628,'HOURLY RATES'!B$116:C$124,2,0))</f>
        <v>0</v>
      </c>
      <c r="I628" s="52">
        <f t="shared" si="345"/>
        <v>256</v>
      </c>
      <c r="J628" s="101" t="s">
        <v>251</v>
      </c>
      <c r="K628" s="163"/>
      <c r="L628" s="164"/>
      <c r="M628" s="165"/>
      <c r="N628" s="165"/>
      <c r="O628" s="166"/>
      <c r="P628" s="166"/>
      <c r="Q628" s="167"/>
      <c r="R628" s="123"/>
      <c r="S628" s="138"/>
      <c r="T628" s="139"/>
      <c r="V628" s="3"/>
      <c r="X628" s="3"/>
    </row>
    <row r="629" spans="1:24" s="7" customFormat="1" ht="19.2" x14ac:dyDescent="0.25">
      <c r="A629" s="113">
        <f>IF(J629&lt;&gt;"",1+MAX($A$17:A628),"")</f>
        <v>488</v>
      </c>
      <c r="B629" s="119"/>
      <c r="C629" s="119"/>
      <c r="D629" s="105"/>
      <c r="E629" s="126"/>
      <c r="F629" s="260" t="s">
        <v>898</v>
      </c>
      <c r="G629" s="103">
        <f>ROUNDUP(G625/9.2,0)+ROUNDUP(G625*9%,0)</f>
        <v>342</v>
      </c>
      <c r="H629" s="51">
        <f>IF(VLOOKUP(J629,'HOURLY RATES'!B$116:C$124,2,0)=0,$J$3,VLOOKUP(J629,'HOURLY RATES'!B$116:C$124,2,0))</f>
        <v>0</v>
      </c>
      <c r="I629" s="52">
        <f t="shared" si="345"/>
        <v>342</v>
      </c>
      <c r="J629" s="101" t="s">
        <v>251</v>
      </c>
      <c r="K629" s="163"/>
      <c r="L629" s="164"/>
      <c r="M629" s="165"/>
      <c r="N629" s="165"/>
      <c r="O629" s="166"/>
      <c r="P629" s="166"/>
      <c r="Q629" s="167"/>
      <c r="R629" s="123"/>
      <c r="S629" s="138"/>
      <c r="T629" s="139"/>
      <c r="V629" s="3"/>
      <c r="X629" s="3"/>
    </row>
    <row r="630" spans="1:24" s="7" customFormat="1" ht="19.2" x14ac:dyDescent="0.25">
      <c r="A630" s="113">
        <f>IF(J630&lt;&gt;"",1+MAX($A$17:A629),"")</f>
        <v>489</v>
      </c>
      <c r="B630" s="119"/>
      <c r="C630" s="119"/>
      <c r="D630" s="105"/>
      <c r="E630" s="126"/>
      <c r="F630" s="260" t="s">
        <v>899</v>
      </c>
      <c r="G630" s="103">
        <f>ROUNDUP(G625/9.2,0)+ROUNDUP(G625*9%,0)</f>
        <v>342</v>
      </c>
      <c r="H630" s="51">
        <f>IF(VLOOKUP(J630,'HOURLY RATES'!B$116:C$124,2,0)=0,$J$3,VLOOKUP(J630,'HOURLY RATES'!B$116:C$124,2,0))</f>
        <v>0</v>
      </c>
      <c r="I630" s="52">
        <f t="shared" si="345"/>
        <v>342</v>
      </c>
      <c r="J630" s="101" t="s">
        <v>251</v>
      </c>
      <c r="K630" s="163"/>
      <c r="L630" s="164"/>
      <c r="M630" s="165"/>
      <c r="N630" s="165"/>
      <c r="O630" s="166"/>
      <c r="P630" s="166"/>
      <c r="Q630" s="167"/>
      <c r="R630" s="123"/>
      <c r="S630" s="138"/>
      <c r="T630" s="139"/>
      <c r="V630" s="3"/>
      <c r="X630" s="3"/>
    </row>
    <row r="631" spans="1:24" s="7" customFormat="1" x14ac:dyDescent="0.25">
      <c r="A631" s="227" t="str">
        <f>IF(J631&lt;&gt;"",1+MAX($A$17:A630),"")</f>
        <v/>
      </c>
      <c r="B631" s="228"/>
      <c r="C631" s="229"/>
      <c r="D631" s="118"/>
      <c r="E631" s="230"/>
      <c r="F631" s="252" t="s">
        <v>248</v>
      </c>
      <c r="G631" s="231"/>
      <c r="H631" s="232"/>
      <c r="I631" s="233"/>
      <c r="J631" s="234"/>
      <c r="K631" s="235"/>
      <c r="L631" s="236"/>
      <c r="M631" s="210"/>
      <c r="N631" s="210"/>
      <c r="O631" s="211"/>
      <c r="P631" s="211"/>
      <c r="Q631" s="212"/>
      <c r="R631" s="178"/>
      <c r="S631" s="138"/>
      <c r="T631" s="139"/>
    </row>
    <row r="632" spans="1:24" s="7" customFormat="1" x14ac:dyDescent="0.25">
      <c r="A632" s="237" t="str">
        <f>IF(J632&lt;&gt;"",1+MAX($A$17:A631),"")</f>
        <v/>
      </c>
      <c r="B632" s="237"/>
      <c r="C632" s="237"/>
      <c r="D632" s="237" t="s">
        <v>908</v>
      </c>
      <c r="E632" s="238"/>
      <c r="F632" s="253" t="s">
        <v>909</v>
      </c>
      <c r="G632" s="240"/>
      <c r="H632" s="239"/>
      <c r="I632" s="241"/>
      <c r="J632" s="241"/>
      <c r="K632" s="239"/>
      <c r="L632" s="239"/>
      <c r="M632" s="239"/>
      <c r="N632" s="239"/>
      <c r="O632" s="239"/>
      <c r="P632" s="239"/>
      <c r="Q632" s="239"/>
      <c r="R632" s="242">
        <f>SUM(Q635:Q677)</f>
        <v>468753.35774399998</v>
      </c>
      <c r="S632" s="138"/>
      <c r="T632" s="139"/>
    </row>
    <row r="633" spans="1:24" s="7" customFormat="1" x14ac:dyDescent="0.25">
      <c r="A633" s="113" t="str">
        <f>IF(J633&lt;&gt;"",1+MAX($A$17:A632),"")</f>
        <v/>
      </c>
      <c r="B633" s="104"/>
      <c r="C633" s="104"/>
      <c r="D633" s="102"/>
      <c r="E633" s="125"/>
      <c r="F633" s="254" t="s">
        <v>248</v>
      </c>
      <c r="G633" s="103"/>
      <c r="H633" s="106"/>
      <c r="I633" s="107"/>
      <c r="J633" s="117"/>
      <c r="K633" s="159"/>
      <c r="L633" s="160"/>
      <c r="M633" s="161"/>
      <c r="N633" s="161"/>
      <c r="O633" s="108"/>
      <c r="P633" s="108"/>
      <c r="Q633" s="162"/>
      <c r="R633" s="123"/>
      <c r="S633" s="138"/>
      <c r="T633" s="139"/>
    </row>
    <row r="634" spans="1:24" s="7" customFormat="1" x14ac:dyDescent="0.25">
      <c r="A634" s="113" t="str">
        <f>IF(J634&lt;&gt;"",1+MAX($A$17:A633),"")</f>
        <v/>
      </c>
      <c r="B634" s="104"/>
      <c r="C634" s="104"/>
      <c r="D634" s="102"/>
      <c r="E634" s="125"/>
      <c r="F634" s="255" t="s">
        <v>910</v>
      </c>
      <c r="G634" s="103"/>
      <c r="H634" s="106"/>
      <c r="I634" s="107"/>
      <c r="J634" s="101"/>
      <c r="K634" s="159"/>
      <c r="L634" s="160"/>
      <c r="M634" s="161"/>
      <c r="N634" s="161"/>
      <c r="O634" s="108"/>
      <c r="P634" s="108"/>
      <c r="Q634" s="162"/>
      <c r="R634" s="123"/>
      <c r="S634" s="138"/>
      <c r="T634" s="139"/>
    </row>
    <row r="635" spans="1:24" s="7" customFormat="1" x14ac:dyDescent="0.25">
      <c r="A635" s="113">
        <f>IF(J635&lt;&gt;"",1+MAX($A$17:A634),"")</f>
        <v>490</v>
      </c>
      <c r="B635" s="104"/>
      <c r="C635" s="104"/>
      <c r="D635" s="102" t="s">
        <v>908</v>
      </c>
      <c r="E635" s="125" t="s">
        <v>109</v>
      </c>
      <c r="F635" s="218" t="s">
        <v>911</v>
      </c>
      <c r="G635" s="110">
        <v>7</v>
      </c>
      <c r="H635" s="51">
        <f>IF(VLOOKUP(J635,'HOURLY RATES'!B$116:C$124,2,0)=0,$J$3,VLOOKUP(J635,'HOURLY RATES'!B$116:C$124,2,0))</f>
        <v>0</v>
      </c>
      <c r="I635" s="52">
        <f t="shared" ref="I635" si="350">(G635*(1+H635))</f>
        <v>7</v>
      </c>
      <c r="J635" s="101" t="s">
        <v>251</v>
      </c>
      <c r="K635" s="159">
        <v>3.32</v>
      </c>
      <c r="L635" s="164">
        <f t="shared" ref="L635" si="351">K635*I635</f>
        <v>23.24</v>
      </c>
      <c r="M635" s="57">
        <f>IF(VLOOKUP(E635,'HOURLY RATES'!C$6:D$105,2,0)=0,$E$3,VLOOKUP(E635,'HOURLY RATES'!C$6:D$105,2,0))</f>
        <v>103.2</v>
      </c>
      <c r="N635" s="165">
        <f t="shared" ref="N635" si="352">M635*L635</f>
        <v>2398.3679999999999</v>
      </c>
      <c r="O635" s="166">
        <v>380</v>
      </c>
      <c r="P635" s="166">
        <f t="shared" ref="P635" si="353">O635*I635</f>
        <v>2660</v>
      </c>
      <c r="Q635" s="167">
        <f t="shared" ref="Q635" si="354">P635+N635</f>
        <v>5058.3680000000004</v>
      </c>
      <c r="R635" s="123"/>
      <c r="S635" s="138">
        <f t="shared" si="328"/>
        <v>942.58624599999996</v>
      </c>
      <c r="T635" s="139">
        <f t="shared" si="329"/>
        <v>6598.1037219999998</v>
      </c>
    </row>
    <row r="636" spans="1:24" s="7" customFormat="1" x14ac:dyDescent="0.25">
      <c r="A636" s="113" t="str">
        <f>IF(J636&lt;&gt;"",1+MAX($A$17:A635),"")</f>
        <v/>
      </c>
      <c r="B636" s="104"/>
      <c r="C636" s="109"/>
      <c r="D636" s="102"/>
      <c r="E636" s="125"/>
      <c r="F636" s="218" t="s">
        <v>248</v>
      </c>
      <c r="G636" s="103"/>
      <c r="H636" s="106"/>
      <c r="I636" s="107"/>
      <c r="J636" s="101"/>
      <c r="K636" s="159"/>
      <c r="L636" s="160"/>
      <c r="M636" s="161"/>
      <c r="N636" s="161"/>
      <c r="O636" s="108"/>
      <c r="P636" s="108"/>
      <c r="Q636" s="162"/>
      <c r="R636" s="123"/>
      <c r="S636" s="138"/>
      <c r="T636" s="139"/>
    </row>
    <row r="637" spans="1:24" s="7" customFormat="1" x14ac:dyDescent="0.25">
      <c r="A637" s="113" t="str">
        <f>IF(J637&lt;&gt;"",1+MAX($A$17:A636),"")</f>
        <v/>
      </c>
      <c r="B637" s="104"/>
      <c r="C637" s="104"/>
      <c r="D637" s="102"/>
      <c r="E637" s="125"/>
      <c r="F637" s="255" t="s">
        <v>912</v>
      </c>
      <c r="G637" s="103"/>
      <c r="H637" s="106"/>
      <c r="I637" s="107"/>
      <c r="J637" s="101"/>
      <c r="K637" s="159"/>
      <c r="L637" s="164"/>
      <c r="M637" s="165"/>
      <c r="N637" s="165"/>
      <c r="O637" s="166"/>
      <c r="P637" s="166"/>
      <c r="Q637" s="167"/>
      <c r="R637" s="123"/>
      <c r="S637" s="138"/>
      <c r="T637" s="139"/>
    </row>
    <row r="638" spans="1:24" s="7" customFormat="1" x14ac:dyDescent="0.25">
      <c r="A638" s="113">
        <f>IF(J638&lt;&gt;"",1+MAX($A$17:A637),"")</f>
        <v>491</v>
      </c>
      <c r="B638" s="104"/>
      <c r="C638" s="104"/>
      <c r="D638" s="102" t="s">
        <v>908</v>
      </c>
      <c r="E638" s="125" t="s">
        <v>109</v>
      </c>
      <c r="F638" s="218" t="s">
        <v>913</v>
      </c>
      <c r="G638" s="110">
        <v>385</v>
      </c>
      <c r="H638" s="51">
        <f>IF(VLOOKUP(J638,'HOURLY RATES'!B$116:C$124,2,0)=0,$J$3,VLOOKUP(J638,'HOURLY RATES'!B$116:C$124,2,0))</f>
        <v>0</v>
      </c>
      <c r="I638" s="52">
        <f t="shared" ref="I638:I640" si="355">(G638*(1+H638))</f>
        <v>385</v>
      </c>
      <c r="J638" s="101" t="s">
        <v>251</v>
      </c>
      <c r="K638" s="159">
        <v>0.70550000000000002</v>
      </c>
      <c r="L638" s="164">
        <f t="shared" ref="L638" si="356">K638*I638</f>
        <v>271.61750000000001</v>
      </c>
      <c r="M638" s="57">
        <f>IF(VLOOKUP(E638,'HOURLY RATES'!C$6:D$105,2,0)=0,$E$3,VLOOKUP(E638,'HOURLY RATES'!C$6:D$105,2,0))</f>
        <v>103.2</v>
      </c>
      <c r="N638" s="165">
        <f t="shared" ref="N638" si="357">M638*L638</f>
        <v>28030.926000000003</v>
      </c>
      <c r="O638" s="166">
        <v>85</v>
      </c>
      <c r="P638" s="166">
        <f t="shared" ref="P638" si="358">O638*I638</f>
        <v>32725</v>
      </c>
      <c r="Q638" s="167">
        <f t="shared" ref="Q638" si="359">P638+N638</f>
        <v>60755.926000000007</v>
      </c>
      <c r="R638" s="123"/>
      <c r="S638" s="138">
        <f t="shared" si="328"/>
        <v>205.97983699999995</v>
      </c>
      <c r="T638" s="139">
        <f t="shared" si="329"/>
        <v>79302.237244999982</v>
      </c>
    </row>
    <row r="639" spans="1:24" s="7" customFormat="1" x14ac:dyDescent="0.25">
      <c r="A639" s="113">
        <f>IF(J639&lt;&gt;"",1+MAX($A$17:A638),"")</f>
        <v>492</v>
      </c>
      <c r="B639" s="104"/>
      <c r="C639" s="104"/>
      <c r="D639" s="102" t="s">
        <v>908</v>
      </c>
      <c r="E639" s="125" t="s">
        <v>109</v>
      </c>
      <c r="F639" s="218" t="s">
        <v>914</v>
      </c>
      <c r="G639" s="110">
        <v>57</v>
      </c>
      <c r="H639" s="51">
        <f>IF(VLOOKUP(J639,'HOURLY RATES'!B$116:C$124,2,0)=0,$J$3,VLOOKUP(J639,'HOURLY RATES'!B$116:C$124,2,0))</f>
        <v>0</v>
      </c>
      <c r="I639" s="52">
        <f t="shared" si="355"/>
        <v>57</v>
      </c>
      <c r="J639" s="101" t="s">
        <v>251</v>
      </c>
      <c r="K639" s="159">
        <v>0.78849999999999998</v>
      </c>
      <c r="L639" s="164">
        <f t="shared" ref="L639:L640" si="360">K639*I639</f>
        <v>44.944499999999998</v>
      </c>
      <c r="M639" s="57">
        <f>IF(VLOOKUP(E639,'HOURLY RATES'!C$6:D$105,2,0)=0,$E$3,VLOOKUP(E639,'HOURLY RATES'!C$6:D$105,2,0))</f>
        <v>103.2</v>
      </c>
      <c r="N639" s="165">
        <f t="shared" ref="N639:N640" si="361">M639*L639</f>
        <v>4638.2723999999998</v>
      </c>
      <c r="O639" s="166">
        <v>95</v>
      </c>
      <c r="P639" s="166">
        <f t="shared" ref="P639:P640" si="362">O639*I639</f>
        <v>5415</v>
      </c>
      <c r="Q639" s="167">
        <f t="shared" ref="Q639:Q640" si="363">P639+N639</f>
        <v>10053.2724</v>
      </c>
      <c r="R639" s="123"/>
      <c r="S639" s="138">
        <f t="shared" si="328"/>
        <v>230.21275899999998</v>
      </c>
      <c r="T639" s="139">
        <f t="shared" si="329"/>
        <v>13122.127262999998</v>
      </c>
    </row>
    <row r="640" spans="1:24" s="7" customFormat="1" x14ac:dyDescent="0.25">
      <c r="A640" s="113">
        <f>IF(J640&lt;&gt;"",1+MAX($A$17:A639),"")</f>
        <v>493</v>
      </c>
      <c r="B640" s="104"/>
      <c r="C640" s="104"/>
      <c r="D640" s="102" t="s">
        <v>908</v>
      </c>
      <c r="E640" s="125" t="s">
        <v>109</v>
      </c>
      <c r="F640" s="218" t="s">
        <v>915</v>
      </c>
      <c r="G640" s="110">
        <v>9</v>
      </c>
      <c r="H640" s="51">
        <f>IF(VLOOKUP(J640,'HOURLY RATES'!B$116:C$124,2,0)=0,$J$3,VLOOKUP(J640,'HOURLY RATES'!B$116:C$124,2,0))</f>
        <v>0</v>
      </c>
      <c r="I640" s="52">
        <f t="shared" si="355"/>
        <v>9</v>
      </c>
      <c r="J640" s="101" t="s">
        <v>251</v>
      </c>
      <c r="K640" s="159">
        <v>0.747</v>
      </c>
      <c r="L640" s="164">
        <f t="shared" si="360"/>
        <v>6.7229999999999999</v>
      </c>
      <c r="M640" s="57">
        <f>IF(VLOOKUP(E640,'HOURLY RATES'!C$6:D$105,2,0)=0,$E$3,VLOOKUP(E640,'HOURLY RATES'!C$6:D$105,2,0))</f>
        <v>103.2</v>
      </c>
      <c r="N640" s="165">
        <f t="shared" si="361"/>
        <v>693.81359999999995</v>
      </c>
      <c r="O640" s="166">
        <v>90</v>
      </c>
      <c r="P640" s="166">
        <f t="shared" si="362"/>
        <v>810</v>
      </c>
      <c r="Q640" s="167">
        <f t="shared" si="363"/>
        <v>1503.8136</v>
      </c>
      <c r="R640" s="123"/>
      <c r="S640" s="138">
        <f t="shared" si="328"/>
        <v>218.09629799999999</v>
      </c>
      <c r="T640" s="139">
        <f t="shared" si="329"/>
        <v>1962.8666819999999</v>
      </c>
    </row>
    <row r="641" spans="1:20" s="7" customFormat="1" x14ac:dyDescent="0.25">
      <c r="A641" s="113" t="str">
        <f>IF(J641&lt;&gt;"",1+MAX($A$17:A640),"")</f>
        <v/>
      </c>
      <c r="B641" s="104"/>
      <c r="C641" s="109"/>
      <c r="D641" s="102"/>
      <c r="E641" s="125"/>
      <c r="F641" s="218" t="s">
        <v>248</v>
      </c>
      <c r="G641" s="103"/>
      <c r="H641" s="106"/>
      <c r="I641" s="107"/>
      <c r="J641" s="101"/>
      <c r="K641" s="159"/>
      <c r="L641" s="160"/>
      <c r="M641" s="161"/>
      <c r="N641" s="161"/>
      <c r="O641" s="108"/>
      <c r="P641" s="108"/>
      <c r="Q641" s="162"/>
      <c r="R641" s="123"/>
      <c r="S641" s="138"/>
      <c r="T641" s="139"/>
    </row>
    <row r="642" spans="1:20" s="7" customFormat="1" x14ac:dyDescent="0.25">
      <c r="A642" s="113" t="str">
        <f>IF(J642&lt;&gt;"",1+MAX($A$17:A641),"")</f>
        <v/>
      </c>
      <c r="B642" s="104"/>
      <c r="C642" s="104"/>
      <c r="D642" s="102"/>
      <c r="E642" s="125"/>
      <c r="F642" s="255" t="s">
        <v>912</v>
      </c>
      <c r="G642" s="103"/>
      <c r="H642" s="106"/>
      <c r="I642" s="107"/>
      <c r="J642" s="101"/>
      <c r="K642" s="159"/>
      <c r="L642" s="160"/>
      <c r="M642" s="161"/>
      <c r="N642" s="161"/>
      <c r="O642" s="108"/>
      <c r="P642" s="108"/>
      <c r="Q642" s="162"/>
      <c r="R642" s="123"/>
      <c r="S642" s="138"/>
      <c r="T642" s="139"/>
    </row>
    <row r="643" spans="1:20" s="7" customFormat="1" x14ac:dyDescent="0.25">
      <c r="A643" s="113">
        <f>IF(J643&lt;&gt;"",1+MAX($A$17:A642),"")</f>
        <v>494</v>
      </c>
      <c r="B643" s="104"/>
      <c r="C643" s="104"/>
      <c r="D643" s="102" t="s">
        <v>908</v>
      </c>
      <c r="E643" s="125" t="s">
        <v>109</v>
      </c>
      <c r="F643" s="218" t="s">
        <v>916</v>
      </c>
      <c r="G643" s="110">
        <v>134</v>
      </c>
      <c r="H643" s="51">
        <f>IF(VLOOKUP(J643,'HOURLY RATES'!B$116:C$124,2,0)=0,$J$3,VLOOKUP(J643,'HOURLY RATES'!B$116:C$124,2,0))</f>
        <v>0</v>
      </c>
      <c r="I643" s="52">
        <f t="shared" ref="I643:I666" si="364">(G643*(1+H643))</f>
        <v>134</v>
      </c>
      <c r="J643" s="101" t="s">
        <v>251</v>
      </c>
      <c r="K643" s="159">
        <v>1.0375000000000001</v>
      </c>
      <c r="L643" s="164">
        <f t="shared" ref="L643:L666" si="365">K643*I643</f>
        <v>139.02500000000001</v>
      </c>
      <c r="M643" s="57">
        <f>IF(VLOOKUP(E643,'HOURLY RATES'!C$6:D$105,2,0)=0,$E$3,VLOOKUP(E643,'HOURLY RATES'!C$6:D$105,2,0))</f>
        <v>103.2</v>
      </c>
      <c r="N643" s="165">
        <f t="shared" ref="N643:N666" si="366">M643*L643</f>
        <v>14347.380000000001</v>
      </c>
      <c r="O643" s="166">
        <v>125</v>
      </c>
      <c r="P643" s="166">
        <f t="shared" ref="P643:P666" si="367">O643*I643</f>
        <v>16750</v>
      </c>
      <c r="Q643" s="167">
        <f t="shared" ref="Q643:Q666" si="368">P643+N643</f>
        <v>31097.38</v>
      </c>
      <c r="R643" s="123"/>
      <c r="S643" s="138">
        <f t="shared" si="328"/>
        <v>302.91152500000004</v>
      </c>
      <c r="T643" s="139">
        <f t="shared" si="329"/>
        <v>40590.144350000002</v>
      </c>
    </row>
    <row r="644" spans="1:20" s="7" customFormat="1" x14ac:dyDescent="0.25">
      <c r="A644" s="113">
        <f>IF(J644&lt;&gt;"",1+MAX($A$17:A643),"")</f>
        <v>495</v>
      </c>
      <c r="B644" s="104"/>
      <c r="C644" s="104"/>
      <c r="D644" s="102" t="s">
        <v>908</v>
      </c>
      <c r="E644" s="125" t="s">
        <v>109</v>
      </c>
      <c r="F644" s="218" t="s">
        <v>917</v>
      </c>
      <c r="G644" s="110">
        <v>9</v>
      </c>
      <c r="H644" s="51">
        <f>IF(VLOOKUP(J644,'HOURLY RATES'!B$116:C$124,2,0)=0,$J$3,VLOOKUP(J644,'HOURLY RATES'!B$116:C$124,2,0))</f>
        <v>0</v>
      </c>
      <c r="I644" s="52">
        <f t="shared" si="364"/>
        <v>9</v>
      </c>
      <c r="J644" s="101" t="s">
        <v>251</v>
      </c>
      <c r="K644" s="159">
        <v>0.91300000000000003</v>
      </c>
      <c r="L644" s="164">
        <f t="shared" si="365"/>
        <v>8.2170000000000005</v>
      </c>
      <c r="M644" s="57">
        <f>IF(VLOOKUP(E644,'HOURLY RATES'!C$6:D$105,2,0)=0,$E$3,VLOOKUP(E644,'HOURLY RATES'!C$6:D$105,2,0))</f>
        <v>103.2</v>
      </c>
      <c r="N644" s="165">
        <f t="shared" si="366"/>
        <v>847.99440000000004</v>
      </c>
      <c r="O644" s="166">
        <v>110</v>
      </c>
      <c r="P644" s="166">
        <f t="shared" si="367"/>
        <v>990</v>
      </c>
      <c r="Q644" s="167">
        <f t="shared" si="368"/>
        <v>1837.9944</v>
      </c>
      <c r="R644" s="123"/>
      <c r="S644" s="138">
        <f t="shared" si="328"/>
        <v>266.56214199999999</v>
      </c>
      <c r="T644" s="139">
        <f t="shared" si="329"/>
        <v>2399.0592779999997</v>
      </c>
    </row>
    <row r="645" spans="1:20" s="7" customFormat="1" x14ac:dyDescent="0.25">
      <c r="A645" s="113">
        <f>IF(J645&lt;&gt;"",1+MAX($A$17:A644),"")</f>
        <v>496</v>
      </c>
      <c r="B645" s="104"/>
      <c r="C645" s="104"/>
      <c r="D645" s="102" t="s">
        <v>908</v>
      </c>
      <c r="E645" s="125" t="s">
        <v>109</v>
      </c>
      <c r="F645" s="218" t="s">
        <v>918</v>
      </c>
      <c r="G645" s="110">
        <v>3</v>
      </c>
      <c r="H645" s="51">
        <f>IF(VLOOKUP(J645,'HOURLY RATES'!B$116:C$124,2,0)=0,$J$3,VLOOKUP(J645,'HOURLY RATES'!B$116:C$124,2,0))</f>
        <v>0</v>
      </c>
      <c r="I645" s="52">
        <f t="shared" si="364"/>
        <v>3</v>
      </c>
      <c r="J645" s="101" t="s">
        <v>251</v>
      </c>
      <c r="K645" s="159">
        <v>4.12</v>
      </c>
      <c r="L645" s="164">
        <f t="shared" si="365"/>
        <v>12.36</v>
      </c>
      <c r="M645" s="57">
        <f>IF(VLOOKUP(E645,'HOURLY RATES'!C$6:D$105,2,0)=0,$E$3,VLOOKUP(E645,'HOURLY RATES'!C$6:D$105,2,0))</f>
        <v>103.2</v>
      </c>
      <c r="N645" s="165">
        <f t="shared" si="366"/>
        <v>1275.5519999999999</v>
      </c>
      <c r="O645" s="166">
        <v>1250</v>
      </c>
      <c r="P645" s="166">
        <f t="shared" si="367"/>
        <v>3750</v>
      </c>
      <c r="Q645" s="167">
        <f t="shared" si="368"/>
        <v>5025.5519999999997</v>
      </c>
      <c r="R645" s="123"/>
      <c r="S645" s="138">
        <f t="shared" si="328"/>
        <v>2210.1168249999996</v>
      </c>
      <c r="T645" s="139">
        <f t="shared" si="329"/>
        <v>6630.3504749999993</v>
      </c>
    </row>
    <row r="646" spans="1:20" s="7" customFormat="1" x14ac:dyDescent="0.25">
      <c r="A646" s="113">
        <f>IF(J646&lt;&gt;"",1+MAX($A$17:A645),"")</f>
        <v>497</v>
      </c>
      <c r="B646" s="104"/>
      <c r="C646" s="104"/>
      <c r="D646" s="102" t="s">
        <v>908</v>
      </c>
      <c r="E646" s="125" t="s">
        <v>109</v>
      </c>
      <c r="F646" s="218" t="s">
        <v>919</v>
      </c>
      <c r="G646" s="110">
        <v>6</v>
      </c>
      <c r="H646" s="51">
        <f>IF(VLOOKUP(J646,'HOURLY RATES'!B$116:C$124,2,0)=0,$J$3,VLOOKUP(J646,'HOURLY RATES'!B$116:C$124,2,0))</f>
        <v>0</v>
      </c>
      <c r="I646" s="52">
        <f t="shared" si="364"/>
        <v>6</v>
      </c>
      <c r="J646" s="101" t="s">
        <v>251</v>
      </c>
      <c r="K646" s="159">
        <v>0.78849999999999998</v>
      </c>
      <c r="L646" s="164">
        <f t="shared" si="365"/>
        <v>4.7309999999999999</v>
      </c>
      <c r="M646" s="57">
        <f>IF(VLOOKUP(E646,'HOURLY RATES'!C$6:D$105,2,0)=0,$E$3,VLOOKUP(E646,'HOURLY RATES'!C$6:D$105,2,0))</f>
        <v>103.2</v>
      </c>
      <c r="N646" s="165">
        <f t="shared" si="366"/>
        <v>488.23919999999998</v>
      </c>
      <c r="O646" s="166">
        <v>95</v>
      </c>
      <c r="P646" s="166">
        <f t="shared" si="367"/>
        <v>570</v>
      </c>
      <c r="Q646" s="167">
        <f t="shared" si="368"/>
        <v>1058.2392</v>
      </c>
      <c r="R646" s="123"/>
      <c r="S646" s="138">
        <f t="shared" si="328"/>
        <v>230.21275900000001</v>
      </c>
      <c r="T646" s="139">
        <f t="shared" si="329"/>
        <v>1381.276554</v>
      </c>
    </row>
    <row r="647" spans="1:20" s="7" customFormat="1" x14ac:dyDescent="0.25">
      <c r="A647" s="113">
        <f>IF(J647&lt;&gt;"",1+MAX($A$17:A646),"")</f>
        <v>498</v>
      </c>
      <c r="B647" s="104"/>
      <c r="C647" s="104"/>
      <c r="D647" s="102" t="s">
        <v>908</v>
      </c>
      <c r="E647" s="125" t="s">
        <v>109</v>
      </c>
      <c r="F647" s="218" t="s">
        <v>1283</v>
      </c>
      <c r="G647" s="110">
        <v>9</v>
      </c>
      <c r="H647" s="51">
        <f>IF(VLOOKUP(J647,'HOURLY RATES'!B$116:C$124,2,0)=0,$J$3,VLOOKUP(J647,'HOURLY RATES'!B$116:C$124,2,0))</f>
        <v>0</v>
      </c>
      <c r="I647" s="52">
        <f t="shared" si="364"/>
        <v>9</v>
      </c>
      <c r="J647" s="101" t="s">
        <v>251</v>
      </c>
      <c r="K647" s="159">
        <v>1.3694999999999999</v>
      </c>
      <c r="L647" s="164">
        <f t="shared" si="365"/>
        <v>12.3255</v>
      </c>
      <c r="M647" s="57">
        <f>IF(VLOOKUP(E647,'HOURLY RATES'!C$6:D$105,2,0)=0,$E$3,VLOOKUP(E647,'HOURLY RATES'!C$6:D$105,2,0))</f>
        <v>103.2</v>
      </c>
      <c r="N647" s="165">
        <f t="shared" si="366"/>
        <v>1271.9916000000001</v>
      </c>
      <c r="O647" s="166">
        <v>165</v>
      </c>
      <c r="P647" s="166">
        <f t="shared" si="367"/>
        <v>1485</v>
      </c>
      <c r="Q647" s="167">
        <f t="shared" si="368"/>
        <v>2756.9916000000003</v>
      </c>
      <c r="R647" s="123"/>
      <c r="S647" s="138">
        <f t="shared" si="328"/>
        <v>399.84321299999993</v>
      </c>
      <c r="T647" s="139">
        <f t="shared" si="329"/>
        <v>3598.5889169999996</v>
      </c>
    </row>
    <row r="648" spans="1:20" s="7" customFormat="1" x14ac:dyDescent="0.25">
      <c r="A648" s="113">
        <f>IF(J648&lt;&gt;"",1+MAX($A$17:A647),"")</f>
        <v>499</v>
      </c>
      <c r="B648" s="104"/>
      <c r="C648" s="104"/>
      <c r="D648" s="102" t="s">
        <v>908</v>
      </c>
      <c r="E648" s="125" t="s">
        <v>109</v>
      </c>
      <c r="F648" s="218" t="s">
        <v>1062</v>
      </c>
      <c r="G648" s="110">
        <v>6</v>
      </c>
      <c r="H648" s="51">
        <f>IF(VLOOKUP(J648,'HOURLY RATES'!B$116:C$124,2,0)=0,$J$3,VLOOKUP(J648,'HOURLY RATES'!B$116:C$124,2,0))</f>
        <v>0</v>
      </c>
      <c r="I648" s="52">
        <f t="shared" si="364"/>
        <v>6</v>
      </c>
      <c r="J648" s="101" t="s">
        <v>251</v>
      </c>
      <c r="K648" s="159">
        <v>3.1955</v>
      </c>
      <c r="L648" s="164">
        <f t="shared" si="365"/>
        <v>19.173000000000002</v>
      </c>
      <c r="M648" s="57">
        <f>IF(VLOOKUP(E648,'HOURLY RATES'!C$6:D$105,2,0)=0,$E$3,VLOOKUP(E648,'HOURLY RATES'!C$6:D$105,2,0))</f>
        <v>103.2</v>
      </c>
      <c r="N648" s="165">
        <f t="shared" si="366"/>
        <v>1978.6536000000003</v>
      </c>
      <c r="O648" s="166">
        <v>385</v>
      </c>
      <c r="P648" s="166">
        <f t="shared" si="367"/>
        <v>2310</v>
      </c>
      <c r="Q648" s="167">
        <f t="shared" si="368"/>
        <v>4288.6536000000006</v>
      </c>
      <c r="R648" s="123"/>
      <c r="S648" s="138">
        <f t="shared" si="328"/>
        <v>932.96749700000009</v>
      </c>
      <c r="T648" s="139">
        <f t="shared" si="329"/>
        <v>5597.8049820000006</v>
      </c>
    </row>
    <row r="649" spans="1:20" s="7" customFormat="1" x14ac:dyDescent="0.25">
      <c r="A649" s="113">
        <f>IF(J649&lt;&gt;"",1+MAX($A$17:A648),"")</f>
        <v>500</v>
      </c>
      <c r="B649" s="104"/>
      <c r="C649" s="104"/>
      <c r="D649" s="102" t="s">
        <v>908</v>
      </c>
      <c r="E649" s="125" t="s">
        <v>109</v>
      </c>
      <c r="F649" s="218" t="s">
        <v>920</v>
      </c>
      <c r="G649" s="110">
        <v>9</v>
      </c>
      <c r="H649" s="51">
        <f>IF(VLOOKUP(J649,'HOURLY RATES'!B$116:C$124,2,0)=0,$J$3,VLOOKUP(J649,'HOURLY RATES'!B$116:C$124,2,0))</f>
        <v>0</v>
      </c>
      <c r="I649" s="52">
        <f t="shared" si="364"/>
        <v>9</v>
      </c>
      <c r="J649" s="101" t="s">
        <v>251</v>
      </c>
      <c r="K649" s="159">
        <v>1.2035</v>
      </c>
      <c r="L649" s="164">
        <f t="shared" si="365"/>
        <v>10.8315</v>
      </c>
      <c r="M649" s="57">
        <f>IF(VLOOKUP(E649,'HOURLY RATES'!C$6:D$105,2,0)=0,$E$3,VLOOKUP(E649,'HOURLY RATES'!C$6:D$105,2,0))</f>
        <v>103.2</v>
      </c>
      <c r="N649" s="165">
        <f t="shared" si="366"/>
        <v>1117.8108</v>
      </c>
      <c r="O649" s="166">
        <v>145</v>
      </c>
      <c r="P649" s="166">
        <f t="shared" si="367"/>
        <v>1305</v>
      </c>
      <c r="Q649" s="167">
        <f t="shared" si="368"/>
        <v>2422.8108000000002</v>
      </c>
      <c r="R649" s="123"/>
      <c r="S649" s="138">
        <f t="shared" si="328"/>
        <v>351.37736899999999</v>
      </c>
      <c r="T649" s="139">
        <f t="shared" si="329"/>
        <v>3162.3963209999997</v>
      </c>
    </row>
    <row r="650" spans="1:20" s="7" customFormat="1" x14ac:dyDescent="0.25">
      <c r="A650" s="113">
        <f>IF(J650&lt;&gt;"",1+MAX($A$17:A649),"")</f>
        <v>501</v>
      </c>
      <c r="B650" s="104"/>
      <c r="C650" s="104"/>
      <c r="D650" s="102" t="s">
        <v>908</v>
      </c>
      <c r="E650" s="125" t="s">
        <v>109</v>
      </c>
      <c r="F650" s="218" t="s">
        <v>921</v>
      </c>
      <c r="G650" s="110">
        <v>54</v>
      </c>
      <c r="H650" s="51">
        <f>IF(VLOOKUP(J650,'HOURLY RATES'!B$116:C$124,2,0)=0,$J$3,VLOOKUP(J650,'HOURLY RATES'!B$116:C$124,2,0))</f>
        <v>0</v>
      </c>
      <c r="I650" s="52">
        <f t="shared" si="364"/>
        <v>54</v>
      </c>
      <c r="J650" s="101" t="s">
        <v>251</v>
      </c>
      <c r="K650" s="159">
        <v>0.95450000000000002</v>
      </c>
      <c r="L650" s="164">
        <f t="shared" si="365"/>
        <v>51.542999999999999</v>
      </c>
      <c r="M650" s="57">
        <f>IF(VLOOKUP(E650,'HOURLY RATES'!C$6:D$105,2,0)=0,$E$3,VLOOKUP(E650,'HOURLY RATES'!C$6:D$105,2,0))</f>
        <v>103.2</v>
      </c>
      <c r="N650" s="165">
        <f t="shared" si="366"/>
        <v>5319.2376000000004</v>
      </c>
      <c r="O650" s="166">
        <v>115</v>
      </c>
      <c r="P650" s="166">
        <f t="shared" si="367"/>
        <v>6210</v>
      </c>
      <c r="Q650" s="167">
        <f t="shared" si="368"/>
        <v>11529.2376</v>
      </c>
      <c r="R650" s="123"/>
      <c r="S650" s="138">
        <f t="shared" si="328"/>
        <v>278.67860300000001</v>
      </c>
      <c r="T650" s="139">
        <f t="shared" si="329"/>
        <v>15048.644562000001</v>
      </c>
    </row>
    <row r="651" spans="1:20" s="7" customFormat="1" x14ac:dyDescent="0.25">
      <c r="A651" s="113">
        <f>IF(J651&lt;&gt;"",1+MAX($A$17:A650),"")</f>
        <v>502</v>
      </c>
      <c r="B651" s="104"/>
      <c r="C651" s="104"/>
      <c r="D651" s="102" t="s">
        <v>908</v>
      </c>
      <c r="E651" s="125" t="s">
        <v>109</v>
      </c>
      <c r="F651" s="218" t="s">
        <v>922</v>
      </c>
      <c r="G651" s="110">
        <v>36</v>
      </c>
      <c r="H651" s="51">
        <f>IF(VLOOKUP(J651,'HOURLY RATES'!B$116:C$124,2,0)=0,$J$3,VLOOKUP(J651,'HOURLY RATES'!B$116:C$124,2,0))</f>
        <v>0</v>
      </c>
      <c r="I651" s="52">
        <f t="shared" si="364"/>
        <v>36</v>
      </c>
      <c r="J651" s="101" t="s">
        <v>251</v>
      </c>
      <c r="K651" s="159">
        <v>1.2035</v>
      </c>
      <c r="L651" s="164">
        <f t="shared" si="365"/>
        <v>43.326000000000001</v>
      </c>
      <c r="M651" s="57">
        <f>IF(VLOOKUP(E651,'HOURLY RATES'!C$6:D$105,2,0)=0,$E$3,VLOOKUP(E651,'HOURLY RATES'!C$6:D$105,2,0))</f>
        <v>103.2</v>
      </c>
      <c r="N651" s="165">
        <f t="shared" si="366"/>
        <v>4471.2431999999999</v>
      </c>
      <c r="O651" s="166">
        <v>145</v>
      </c>
      <c r="P651" s="166">
        <f t="shared" si="367"/>
        <v>5220</v>
      </c>
      <c r="Q651" s="167">
        <f t="shared" si="368"/>
        <v>9691.2432000000008</v>
      </c>
      <c r="R651" s="123"/>
      <c r="S651" s="138">
        <f t="shared" si="328"/>
        <v>351.37736899999999</v>
      </c>
      <c r="T651" s="139">
        <f t="shared" si="329"/>
        <v>12649.585283999999</v>
      </c>
    </row>
    <row r="652" spans="1:20" s="7" customFormat="1" x14ac:dyDescent="0.25">
      <c r="A652" s="113">
        <f>IF(J652&lt;&gt;"",1+MAX($A$17:A651),"")</f>
        <v>503</v>
      </c>
      <c r="B652" s="104"/>
      <c r="C652" s="104"/>
      <c r="D652" s="102" t="s">
        <v>908</v>
      </c>
      <c r="E652" s="125" t="s">
        <v>109</v>
      </c>
      <c r="F652" s="218" t="s">
        <v>923</v>
      </c>
      <c r="G652" s="110">
        <v>202</v>
      </c>
      <c r="H652" s="51">
        <f>IF(VLOOKUP(J652,'HOURLY RATES'!B$116:C$124,2,0)=0,$J$3,VLOOKUP(J652,'HOURLY RATES'!B$116:C$124,2,0))</f>
        <v>0</v>
      </c>
      <c r="I652" s="52">
        <f t="shared" si="364"/>
        <v>202</v>
      </c>
      <c r="J652" s="101" t="s">
        <v>251</v>
      </c>
      <c r="K652" s="159">
        <v>1.3694999999999999</v>
      </c>
      <c r="L652" s="164">
        <f t="shared" si="365"/>
        <v>276.63900000000001</v>
      </c>
      <c r="M652" s="57">
        <f>IF(VLOOKUP(E652,'HOURLY RATES'!C$6:D$105,2,0)=0,$E$3,VLOOKUP(E652,'HOURLY RATES'!C$6:D$105,2,0))</f>
        <v>103.2</v>
      </c>
      <c r="N652" s="165">
        <f t="shared" si="366"/>
        <v>28549.144800000002</v>
      </c>
      <c r="O652" s="166">
        <v>165</v>
      </c>
      <c r="P652" s="166">
        <f t="shared" si="367"/>
        <v>33330</v>
      </c>
      <c r="Q652" s="167">
        <f t="shared" si="368"/>
        <v>61879.144800000002</v>
      </c>
      <c r="R652" s="123"/>
      <c r="S652" s="138">
        <f t="shared" si="328"/>
        <v>399.84321299999993</v>
      </c>
      <c r="T652" s="139">
        <f t="shared" si="329"/>
        <v>80768.329025999992</v>
      </c>
    </row>
    <row r="653" spans="1:20" s="7" customFormat="1" x14ac:dyDescent="0.25">
      <c r="A653" s="113">
        <f>IF(J653&lt;&gt;"",1+MAX($A$17:A652),"")</f>
        <v>504</v>
      </c>
      <c r="B653" s="104"/>
      <c r="C653" s="104"/>
      <c r="D653" s="102" t="s">
        <v>908</v>
      </c>
      <c r="E653" s="125" t="s">
        <v>109</v>
      </c>
      <c r="F653" s="218" t="s">
        <v>1284</v>
      </c>
      <c r="G653" s="110">
        <v>1</v>
      </c>
      <c r="H653" s="51">
        <f>IF(VLOOKUP(J653,'HOURLY RATES'!B$116:C$124,2,0)=0,$J$3,VLOOKUP(J653,'HOURLY RATES'!B$116:C$124,2,0))</f>
        <v>0</v>
      </c>
      <c r="I653" s="52">
        <f t="shared" si="364"/>
        <v>1</v>
      </c>
      <c r="J653" s="101" t="s">
        <v>251</v>
      </c>
      <c r="K653" s="159">
        <v>1.7845</v>
      </c>
      <c r="L653" s="164">
        <f t="shared" si="365"/>
        <v>1.7845</v>
      </c>
      <c r="M653" s="57">
        <f>IF(VLOOKUP(E653,'HOURLY RATES'!C$6:D$105,2,0)=0,$E$3,VLOOKUP(E653,'HOURLY RATES'!C$6:D$105,2,0))</f>
        <v>103.2</v>
      </c>
      <c r="N653" s="165">
        <f t="shared" si="366"/>
        <v>184.16040000000001</v>
      </c>
      <c r="O653" s="166">
        <v>215</v>
      </c>
      <c r="P653" s="166">
        <f t="shared" si="367"/>
        <v>215</v>
      </c>
      <c r="Q653" s="167">
        <f t="shared" si="368"/>
        <v>399.16039999999998</v>
      </c>
      <c r="R653" s="123"/>
      <c r="S653" s="138">
        <f t="shared" si="328"/>
        <v>521.00782300000003</v>
      </c>
      <c r="T653" s="139">
        <f t="shared" si="329"/>
        <v>521.00782300000003</v>
      </c>
    </row>
    <row r="654" spans="1:20" s="7" customFormat="1" x14ac:dyDescent="0.25">
      <c r="A654" s="113">
        <f>IF(J654&lt;&gt;"",1+MAX($A$17:A653),"")</f>
        <v>505</v>
      </c>
      <c r="B654" s="104"/>
      <c r="C654" s="104"/>
      <c r="D654" s="102" t="s">
        <v>908</v>
      </c>
      <c r="E654" s="125" t="s">
        <v>109</v>
      </c>
      <c r="F654" s="218" t="s">
        <v>924</v>
      </c>
      <c r="G654" s="110">
        <v>3</v>
      </c>
      <c r="H654" s="51">
        <f>IF(VLOOKUP(J654,'HOURLY RATES'!B$116:C$124,2,0)=0,$J$3,VLOOKUP(J654,'HOURLY RATES'!B$116:C$124,2,0))</f>
        <v>0</v>
      </c>
      <c r="I654" s="52">
        <f t="shared" si="364"/>
        <v>3</v>
      </c>
      <c r="J654" s="101" t="s">
        <v>251</v>
      </c>
      <c r="K654" s="159">
        <v>1.0375000000000001</v>
      </c>
      <c r="L654" s="164">
        <f t="shared" si="365"/>
        <v>3.1125000000000003</v>
      </c>
      <c r="M654" s="57">
        <f>IF(VLOOKUP(E654,'HOURLY RATES'!C$6:D$105,2,0)=0,$E$3,VLOOKUP(E654,'HOURLY RATES'!C$6:D$105,2,0))</f>
        <v>103.2</v>
      </c>
      <c r="N654" s="165">
        <f t="shared" si="366"/>
        <v>321.21000000000004</v>
      </c>
      <c r="O654" s="166">
        <v>125</v>
      </c>
      <c r="P654" s="166">
        <f t="shared" si="367"/>
        <v>375</v>
      </c>
      <c r="Q654" s="167">
        <f t="shared" si="368"/>
        <v>696.21</v>
      </c>
      <c r="R654" s="123"/>
      <c r="S654" s="138">
        <f t="shared" si="328"/>
        <v>302.91152499999998</v>
      </c>
      <c r="T654" s="139">
        <f t="shared" si="329"/>
        <v>908.73457499999995</v>
      </c>
    </row>
    <row r="655" spans="1:20" s="7" customFormat="1" x14ac:dyDescent="0.25">
      <c r="A655" s="113">
        <f>IF(J655&lt;&gt;"",1+MAX($A$17:A654),"")</f>
        <v>506</v>
      </c>
      <c r="B655" s="104"/>
      <c r="C655" s="104"/>
      <c r="D655" s="102" t="s">
        <v>908</v>
      </c>
      <c r="E655" s="125" t="s">
        <v>109</v>
      </c>
      <c r="F655" s="218" t="s">
        <v>925</v>
      </c>
      <c r="G655" s="110">
        <v>3</v>
      </c>
      <c r="H655" s="51">
        <f>IF(VLOOKUP(J655,'HOURLY RATES'!B$116:C$124,2,0)=0,$J$3,VLOOKUP(J655,'HOURLY RATES'!B$116:C$124,2,0))</f>
        <v>0</v>
      </c>
      <c r="I655" s="52">
        <f t="shared" si="364"/>
        <v>3</v>
      </c>
      <c r="J655" s="101" t="s">
        <v>251</v>
      </c>
      <c r="K655" s="159">
        <v>0.95450000000000002</v>
      </c>
      <c r="L655" s="164">
        <f t="shared" si="365"/>
        <v>2.8635000000000002</v>
      </c>
      <c r="M655" s="57">
        <f>IF(VLOOKUP(E655,'HOURLY RATES'!C$6:D$105,2,0)=0,$E$3,VLOOKUP(E655,'HOURLY RATES'!C$6:D$105,2,0))</f>
        <v>103.2</v>
      </c>
      <c r="N655" s="165">
        <f t="shared" si="366"/>
        <v>295.51320000000004</v>
      </c>
      <c r="O655" s="166">
        <v>115</v>
      </c>
      <c r="P655" s="166">
        <f t="shared" si="367"/>
        <v>345</v>
      </c>
      <c r="Q655" s="167">
        <f t="shared" si="368"/>
        <v>640.5132000000001</v>
      </c>
      <c r="R655" s="123"/>
      <c r="S655" s="138">
        <f t="shared" si="328"/>
        <v>278.67860300000001</v>
      </c>
      <c r="T655" s="139">
        <f t="shared" si="329"/>
        <v>836.03580899999997</v>
      </c>
    </row>
    <row r="656" spans="1:20" s="7" customFormat="1" x14ac:dyDescent="0.25">
      <c r="A656" s="113">
        <f>IF(J656&lt;&gt;"",1+MAX($A$17:A655),"")</f>
        <v>507</v>
      </c>
      <c r="B656" s="104"/>
      <c r="C656" s="104"/>
      <c r="D656" s="102" t="s">
        <v>908</v>
      </c>
      <c r="E656" s="125" t="s">
        <v>109</v>
      </c>
      <c r="F656" s="218" t="s">
        <v>926</v>
      </c>
      <c r="G656" s="110">
        <v>2</v>
      </c>
      <c r="H656" s="51">
        <f>IF(VLOOKUP(J656,'HOURLY RATES'!B$116:C$124,2,0)=0,$J$3,VLOOKUP(J656,'HOURLY RATES'!B$116:C$124,2,0))</f>
        <v>0</v>
      </c>
      <c r="I656" s="52">
        <f t="shared" si="364"/>
        <v>2</v>
      </c>
      <c r="J656" s="101" t="s">
        <v>251</v>
      </c>
      <c r="K656" s="159">
        <v>1.4525000000000001</v>
      </c>
      <c r="L656" s="164">
        <f t="shared" si="365"/>
        <v>2.9050000000000002</v>
      </c>
      <c r="M656" s="57">
        <f>IF(VLOOKUP(E656,'HOURLY RATES'!C$6:D$105,2,0)=0,$E$3,VLOOKUP(E656,'HOURLY RATES'!C$6:D$105,2,0))</f>
        <v>103.2</v>
      </c>
      <c r="N656" s="165">
        <f t="shared" si="366"/>
        <v>299.79600000000005</v>
      </c>
      <c r="O656" s="166">
        <v>175</v>
      </c>
      <c r="P656" s="166">
        <f t="shared" si="367"/>
        <v>350</v>
      </c>
      <c r="Q656" s="167">
        <f t="shared" si="368"/>
        <v>649.79600000000005</v>
      </c>
      <c r="R656" s="123"/>
      <c r="S656" s="138">
        <f t="shared" si="328"/>
        <v>424.07613500000002</v>
      </c>
      <c r="T656" s="139">
        <f t="shared" si="329"/>
        <v>848.15227000000004</v>
      </c>
    </row>
    <row r="657" spans="1:24" s="7" customFormat="1" x14ac:dyDescent="0.25">
      <c r="A657" s="113">
        <f>IF(J657&lt;&gt;"",1+MAX($A$17:A656),"")</f>
        <v>508</v>
      </c>
      <c r="B657" s="104"/>
      <c r="C657" s="104"/>
      <c r="D657" s="102" t="s">
        <v>908</v>
      </c>
      <c r="E657" s="125" t="s">
        <v>109</v>
      </c>
      <c r="F657" s="218" t="s">
        <v>927</v>
      </c>
      <c r="G657" s="110">
        <v>2</v>
      </c>
      <c r="H657" s="51">
        <f>IF(VLOOKUP(J657,'HOURLY RATES'!B$116:C$124,2,0)=0,$J$3,VLOOKUP(J657,'HOURLY RATES'!B$116:C$124,2,0))</f>
        <v>0</v>
      </c>
      <c r="I657" s="52">
        <f t="shared" si="364"/>
        <v>2</v>
      </c>
      <c r="J657" s="101" t="s">
        <v>251</v>
      </c>
      <c r="K657" s="159">
        <v>1.2865</v>
      </c>
      <c r="L657" s="164">
        <f t="shared" si="365"/>
        <v>2.573</v>
      </c>
      <c r="M657" s="57">
        <f>IF(VLOOKUP(E657,'HOURLY RATES'!C$6:D$105,2,0)=0,$E$3,VLOOKUP(E657,'HOURLY RATES'!C$6:D$105,2,0))</f>
        <v>103.2</v>
      </c>
      <c r="N657" s="165">
        <f t="shared" si="366"/>
        <v>265.53359999999998</v>
      </c>
      <c r="O657" s="166">
        <v>155</v>
      </c>
      <c r="P657" s="166">
        <f t="shared" si="367"/>
        <v>310</v>
      </c>
      <c r="Q657" s="167">
        <f t="shared" si="368"/>
        <v>575.53359999999998</v>
      </c>
      <c r="R657" s="123"/>
      <c r="S657" s="138">
        <f t="shared" si="328"/>
        <v>375.61029099999996</v>
      </c>
      <c r="T657" s="139">
        <f t="shared" si="329"/>
        <v>751.22058199999992</v>
      </c>
    </row>
    <row r="658" spans="1:24" s="7" customFormat="1" x14ac:dyDescent="0.25">
      <c r="A658" s="113">
        <f>IF(J658&lt;&gt;"",1+MAX($A$17:A657),"")</f>
        <v>509</v>
      </c>
      <c r="B658" s="104"/>
      <c r="C658" s="104"/>
      <c r="D658" s="102" t="s">
        <v>908</v>
      </c>
      <c r="E658" s="125" t="s">
        <v>109</v>
      </c>
      <c r="F658" s="218" t="s">
        <v>928</v>
      </c>
      <c r="G658" s="110">
        <v>4</v>
      </c>
      <c r="H658" s="51">
        <f>IF(VLOOKUP(J658,'HOURLY RATES'!B$116:C$124,2,0)=0,$J$3,VLOOKUP(J658,'HOURLY RATES'!B$116:C$124,2,0))</f>
        <v>0</v>
      </c>
      <c r="I658" s="52">
        <f t="shared" si="364"/>
        <v>4</v>
      </c>
      <c r="J658" s="101" t="s">
        <v>251</v>
      </c>
      <c r="K658" s="159">
        <v>3.75</v>
      </c>
      <c r="L658" s="164">
        <f t="shared" si="365"/>
        <v>15</v>
      </c>
      <c r="M658" s="57">
        <f>IF(VLOOKUP(E658,'HOURLY RATES'!C$6:D$105,2,0)=0,$E$3,VLOOKUP(E658,'HOURLY RATES'!C$6:D$105,2,0))</f>
        <v>103.2</v>
      </c>
      <c r="N658" s="165">
        <f t="shared" si="366"/>
        <v>1548</v>
      </c>
      <c r="O658" s="166">
        <v>850</v>
      </c>
      <c r="P658" s="166">
        <f t="shared" si="367"/>
        <v>3400</v>
      </c>
      <c r="Q658" s="167">
        <f t="shared" si="368"/>
        <v>4948</v>
      </c>
      <c r="R658" s="123"/>
      <c r="S658" s="138">
        <f t="shared" si="328"/>
        <v>1627.0581950000001</v>
      </c>
      <c r="T658" s="139">
        <f t="shared" si="329"/>
        <v>6508.2327800000003</v>
      </c>
    </row>
    <row r="659" spans="1:24" s="7" customFormat="1" x14ac:dyDescent="0.25">
      <c r="A659" s="113">
        <f>IF(J659&lt;&gt;"",1+MAX($A$17:A658),"")</f>
        <v>510</v>
      </c>
      <c r="B659" s="104"/>
      <c r="C659" s="104"/>
      <c r="D659" s="102" t="s">
        <v>908</v>
      </c>
      <c r="E659" s="125" t="s">
        <v>109</v>
      </c>
      <c r="F659" s="218" t="s">
        <v>1063</v>
      </c>
      <c r="G659" s="110">
        <v>4</v>
      </c>
      <c r="H659" s="51">
        <f>IF(VLOOKUP(J659,'HOURLY RATES'!B$116:C$124,2,0)=0,$J$3,VLOOKUP(J659,'HOURLY RATES'!B$116:C$124,2,0))</f>
        <v>0</v>
      </c>
      <c r="I659" s="52">
        <f t="shared" si="364"/>
        <v>4</v>
      </c>
      <c r="J659" s="101" t="s">
        <v>251</v>
      </c>
      <c r="K659" s="159">
        <v>0.95450000000000002</v>
      </c>
      <c r="L659" s="164">
        <f t="shared" si="365"/>
        <v>3.8180000000000001</v>
      </c>
      <c r="M659" s="57">
        <f>IF(VLOOKUP(E659,'HOURLY RATES'!C$6:D$105,2,0)=0,$E$3,VLOOKUP(E659,'HOURLY RATES'!C$6:D$105,2,0))</f>
        <v>103.2</v>
      </c>
      <c r="N659" s="165">
        <f t="shared" si="366"/>
        <v>394.01760000000002</v>
      </c>
      <c r="O659" s="166">
        <v>115</v>
      </c>
      <c r="P659" s="166">
        <f t="shared" si="367"/>
        <v>460</v>
      </c>
      <c r="Q659" s="167">
        <f t="shared" si="368"/>
        <v>854.01760000000002</v>
      </c>
      <c r="R659" s="123"/>
      <c r="S659" s="138">
        <f t="shared" si="328"/>
        <v>278.67860300000001</v>
      </c>
      <c r="T659" s="139">
        <f t="shared" si="329"/>
        <v>1114.714412</v>
      </c>
    </row>
    <row r="660" spans="1:24" s="7" customFormat="1" x14ac:dyDescent="0.25">
      <c r="A660" s="113">
        <f>IF(J660&lt;&gt;"",1+MAX($A$17:A659),"")</f>
        <v>511</v>
      </c>
      <c r="B660" s="104"/>
      <c r="C660" s="104"/>
      <c r="D660" s="102" t="s">
        <v>908</v>
      </c>
      <c r="E660" s="125" t="s">
        <v>109</v>
      </c>
      <c r="F660" s="218" t="s">
        <v>1064</v>
      </c>
      <c r="G660" s="110">
        <v>8</v>
      </c>
      <c r="H660" s="51">
        <f>IF(VLOOKUP(J660,'HOURLY RATES'!B$116:C$124,2,0)=0,$J$3,VLOOKUP(J660,'HOURLY RATES'!B$116:C$124,2,0))</f>
        <v>0</v>
      </c>
      <c r="I660" s="52">
        <f t="shared" si="364"/>
        <v>8</v>
      </c>
      <c r="J660" s="101" t="s">
        <v>251</v>
      </c>
      <c r="K660" s="159">
        <v>6</v>
      </c>
      <c r="L660" s="164">
        <f t="shared" si="365"/>
        <v>48</v>
      </c>
      <c r="M660" s="57">
        <f>IF(VLOOKUP(E660,'HOURLY RATES'!C$6:D$105,2,0)=0,$E$3,VLOOKUP(E660,'HOURLY RATES'!C$6:D$105,2,0))</f>
        <v>103.2</v>
      </c>
      <c r="N660" s="165">
        <f t="shared" si="366"/>
        <v>4953.6000000000004</v>
      </c>
      <c r="O660" s="166">
        <v>2950</v>
      </c>
      <c r="P660" s="166">
        <f t="shared" si="367"/>
        <v>23600</v>
      </c>
      <c r="Q660" s="167">
        <f t="shared" si="368"/>
        <v>28553.599999999999</v>
      </c>
      <c r="R660" s="123"/>
      <c r="S660" s="138">
        <f t="shared" si="328"/>
        <v>4728.3785149999994</v>
      </c>
      <c r="T660" s="139">
        <f t="shared" si="329"/>
        <v>37827.028119999995</v>
      </c>
    </row>
    <row r="661" spans="1:24" s="7" customFormat="1" x14ac:dyDescent="0.25">
      <c r="A661" s="113">
        <f>IF(J661&lt;&gt;"",1+MAX($A$17:A660),"")</f>
        <v>512</v>
      </c>
      <c r="B661" s="104"/>
      <c r="C661" s="104"/>
      <c r="D661" s="102" t="s">
        <v>908</v>
      </c>
      <c r="E661" s="125" t="s">
        <v>109</v>
      </c>
      <c r="F661" s="218" t="s">
        <v>929</v>
      </c>
      <c r="G661" s="110">
        <v>2</v>
      </c>
      <c r="H661" s="51">
        <f>IF(VLOOKUP(J661,'HOURLY RATES'!B$116:C$124,2,0)=0,$J$3,VLOOKUP(J661,'HOURLY RATES'!B$116:C$124,2,0))</f>
        <v>0</v>
      </c>
      <c r="I661" s="52">
        <f t="shared" si="364"/>
        <v>2</v>
      </c>
      <c r="J661" s="101" t="s">
        <v>251</v>
      </c>
      <c r="K661" s="159">
        <v>6</v>
      </c>
      <c r="L661" s="164">
        <f t="shared" si="365"/>
        <v>12</v>
      </c>
      <c r="M661" s="57">
        <f>IF(VLOOKUP(E661,'HOURLY RATES'!C$6:D$105,2,0)=0,$E$3,VLOOKUP(E661,'HOURLY RATES'!C$6:D$105,2,0))</f>
        <v>103.2</v>
      </c>
      <c r="N661" s="165">
        <f t="shared" si="366"/>
        <v>1238.4000000000001</v>
      </c>
      <c r="O661" s="166">
        <v>3854</v>
      </c>
      <c r="P661" s="166">
        <f t="shared" si="367"/>
        <v>7708</v>
      </c>
      <c r="Q661" s="167">
        <f t="shared" si="368"/>
        <v>8946.4</v>
      </c>
      <c r="R661" s="123"/>
      <c r="S661" s="138">
        <f t="shared" si="328"/>
        <v>5936.6031718000004</v>
      </c>
      <c r="T661" s="139">
        <f t="shared" si="329"/>
        <v>11873.206343600001</v>
      </c>
    </row>
    <row r="662" spans="1:24" s="7" customFormat="1" x14ac:dyDescent="0.25">
      <c r="A662" s="113">
        <f>IF(J662&lt;&gt;"",1+MAX($A$17:A661),"")</f>
        <v>513</v>
      </c>
      <c r="B662" s="104"/>
      <c r="C662" s="104"/>
      <c r="D662" s="102" t="s">
        <v>908</v>
      </c>
      <c r="E662" s="125" t="s">
        <v>109</v>
      </c>
      <c r="F662" s="218" t="s">
        <v>930</v>
      </c>
      <c r="G662" s="110">
        <v>1</v>
      </c>
      <c r="H662" s="51">
        <f>IF(VLOOKUP(J662,'HOURLY RATES'!B$116:C$124,2,0)=0,$J$3,VLOOKUP(J662,'HOURLY RATES'!B$116:C$124,2,0))</f>
        <v>0</v>
      </c>
      <c r="I662" s="52">
        <f t="shared" si="364"/>
        <v>1</v>
      </c>
      <c r="J662" s="101" t="s">
        <v>251</v>
      </c>
      <c r="K662" s="159">
        <v>3.1955</v>
      </c>
      <c r="L662" s="164">
        <f t="shared" si="365"/>
        <v>3.1955</v>
      </c>
      <c r="M662" s="57">
        <f>IF(VLOOKUP(E662,'HOURLY RATES'!C$6:D$105,2,0)=0,$E$3,VLOOKUP(E662,'HOURLY RATES'!C$6:D$105,2,0))</f>
        <v>103.2</v>
      </c>
      <c r="N662" s="165">
        <f t="shared" si="366"/>
        <v>329.7756</v>
      </c>
      <c r="O662" s="166">
        <v>385</v>
      </c>
      <c r="P662" s="166">
        <f t="shared" si="367"/>
        <v>385</v>
      </c>
      <c r="Q662" s="167">
        <f t="shared" si="368"/>
        <v>714.77559999999994</v>
      </c>
      <c r="R662" s="123"/>
      <c r="S662" s="138">
        <f t="shared" si="328"/>
        <v>932.96749699999987</v>
      </c>
      <c r="T662" s="139">
        <f t="shared" si="329"/>
        <v>932.96749699999987</v>
      </c>
    </row>
    <row r="663" spans="1:24" s="7" customFormat="1" x14ac:dyDescent="0.25">
      <c r="A663" s="113">
        <f>IF(J663&lt;&gt;"",1+MAX($A$17:A662),"")</f>
        <v>514</v>
      </c>
      <c r="B663" s="104"/>
      <c r="C663" s="104"/>
      <c r="D663" s="102" t="s">
        <v>908</v>
      </c>
      <c r="E663" s="125" t="s">
        <v>109</v>
      </c>
      <c r="F663" s="218" t="s">
        <v>931</v>
      </c>
      <c r="G663" s="110">
        <v>2</v>
      </c>
      <c r="H663" s="51">
        <f>IF(VLOOKUP(J663,'HOURLY RATES'!B$116:C$124,2,0)=0,$J$3,VLOOKUP(J663,'HOURLY RATES'!B$116:C$124,2,0))</f>
        <v>0</v>
      </c>
      <c r="I663" s="52">
        <f t="shared" si="364"/>
        <v>2</v>
      </c>
      <c r="J663" s="101" t="s">
        <v>251</v>
      </c>
      <c r="K663" s="159">
        <v>0.3735</v>
      </c>
      <c r="L663" s="164">
        <f t="shared" si="365"/>
        <v>0.747</v>
      </c>
      <c r="M663" s="57">
        <f>IF(VLOOKUP(E663,'HOURLY RATES'!C$6:D$105,2,0)=0,$E$3,VLOOKUP(E663,'HOURLY RATES'!C$6:D$105,2,0))</f>
        <v>103.2</v>
      </c>
      <c r="N663" s="165">
        <f t="shared" si="366"/>
        <v>77.090400000000002</v>
      </c>
      <c r="O663" s="166">
        <v>45</v>
      </c>
      <c r="P663" s="166">
        <f t="shared" si="367"/>
        <v>90</v>
      </c>
      <c r="Q663" s="167">
        <f t="shared" si="368"/>
        <v>167.09039999999999</v>
      </c>
      <c r="R663" s="123"/>
      <c r="S663" s="138">
        <f t="shared" si="328"/>
        <v>109.048149</v>
      </c>
      <c r="T663" s="139">
        <f t="shared" si="329"/>
        <v>218.09629799999999</v>
      </c>
    </row>
    <row r="664" spans="1:24" s="7" customFormat="1" x14ac:dyDescent="0.25">
      <c r="A664" s="113">
        <f>IF(J664&lt;&gt;"",1+MAX($A$17:A663),"")</f>
        <v>515</v>
      </c>
      <c r="B664" s="104"/>
      <c r="C664" s="104"/>
      <c r="D664" s="102" t="s">
        <v>908</v>
      </c>
      <c r="E664" s="125" t="s">
        <v>109</v>
      </c>
      <c r="F664" s="218" t="s">
        <v>932</v>
      </c>
      <c r="G664" s="110">
        <v>3</v>
      </c>
      <c r="H664" s="51">
        <f>IF(VLOOKUP(J664,'HOURLY RATES'!B$116:C$124,2,0)=0,$J$3,VLOOKUP(J664,'HOURLY RATES'!B$116:C$124,2,0))</f>
        <v>0</v>
      </c>
      <c r="I664" s="52">
        <f t="shared" si="364"/>
        <v>3</v>
      </c>
      <c r="J664" s="101" t="s">
        <v>251</v>
      </c>
      <c r="K664" s="159">
        <v>1.2865</v>
      </c>
      <c r="L664" s="164">
        <f t="shared" si="365"/>
        <v>3.8594999999999997</v>
      </c>
      <c r="M664" s="57">
        <f>IF(VLOOKUP(E664,'HOURLY RATES'!C$6:D$105,2,0)=0,$E$3,VLOOKUP(E664,'HOURLY RATES'!C$6:D$105,2,0))</f>
        <v>103.2</v>
      </c>
      <c r="N664" s="165">
        <f t="shared" si="366"/>
        <v>398.30039999999997</v>
      </c>
      <c r="O664" s="166">
        <v>155</v>
      </c>
      <c r="P664" s="166">
        <f t="shared" si="367"/>
        <v>465</v>
      </c>
      <c r="Q664" s="167">
        <f t="shared" si="368"/>
        <v>863.30039999999997</v>
      </c>
      <c r="R664" s="123"/>
      <c r="S664" s="138">
        <f t="shared" si="328"/>
        <v>375.61029099999996</v>
      </c>
      <c r="T664" s="139">
        <f t="shared" si="329"/>
        <v>1126.8308729999999</v>
      </c>
    </row>
    <row r="665" spans="1:24" s="7" customFormat="1" x14ac:dyDescent="0.25">
      <c r="A665" s="113">
        <f>IF(J665&lt;&gt;"",1+MAX($A$17:A664),"")</f>
        <v>516</v>
      </c>
      <c r="B665" s="104"/>
      <c r="C665" s="104"/>
      <c r="D665" s="102" t="s">
        <v>908</v>
      </c>
      <c r="E665" s="125" t="s">
        <v>109</v>
      </c>
      <c r="F665" s="218" t="s">
        <v>933</v>
      </c>
      <c r="G665" s="110">
        <v>2</v>
      </c>
      <c r="H665" s="51">
        <f>IF(VLOOKUP(J665,'HOURLY RATES'!B$116:C$124,2,0)=0,$J$3,VLOOKUP(J665,'HOURLY RATES'!B$116:C$124,2,0))</f>
        <v>0</v>
      </c>
      <c r="I665" s="52">
        <f t="shared" si="364"/>
        <v>2</v>
      </c>
      <c r="J665" s="101" t="s">
        <v>251</v>
      </c>
      <c r="K665" s="159">
        <v>1.4525000000000001</v>
      </c>
      <c r="L665" s="164">
        <f t="shared" si="365"/>
        <v>2.9050000000000002</v>
      </c>
      <c r="M665" s="57">
        <f>IF(VLOOKUP(E665,'HOURLY RATES'!C$6:D$105,2,0)=0,$E$3,VLOOKUP(E665,'HOURLY RATES'!C$6:D$105,2,0))</f>
        <v>103.2</v>
      </c>
      <c r="N665" s="165">
        <f t="shared" si="366"/>
        <v>299.79600000000005</v>
      </c>
      <c r="O665" s="166">
        <v>175</v>
      </c>
      <c r="P665" s="166">
        <f t="shared" si="367"/>
        <v>350</v>
      </c>
      <c r="Q665" s="167">
        <f t="shared" si="368"/>
        <v>649.79600000000005</v>
      </c>
      <c r="R665" s="123"/>
      <c r="S665" s="138">
        <f t="shared" si="328"/>
        <v>424.07613500000002</v>
      </c>
      <c r="T665" s="139">
        <f t="shared" si="329"/>
        <v>848.15227000000004</v>
      </c>
    </row>
    <row r="666" spans="1:24" s="7" customFormat="1" x14ac:dyDescent="0.25">
      <c r="A666" s="113">
        <f>IF(J666&lt;&gt;"",1+MAX($A$17:A665),"")</f>
        <v>517</v>
      </c>
      <c r="B666" s="104"/>
      <c r="C666" s="104"/>
      <c r="D666" s="102" t="s">
        <v>908</v>
      </c>
      <c r="E666" s="125" t="s">
        <v>109</v>
      </c>
      <c r="F666" s="218" t="s">
        <v>934</v>
      </c>
      <c r="G666" s="110">
        <v>1</v>
      </c>
      <c r="H666" s="51">
        <f>IF(VLOOKUP(J666,'HOURLY RATES'!B$116:C$124,2,0)=0,$J$3,VLOOKUP(J666,'HOURLY RATES'!B$116:C$124,2,0))</f>
        <v>0</v>
      </c>
      <c r="I666" s="52">
        <f t="shared" si="364"/>
        <v>1</v>
      </c>
      <c r="J666" s="101" t="s">
        <v>251</v>
      </c>
      <c r="K666" s="159">
        <v>4.12</v>
      </c>
      <c r="L666" s="164">
        <f t="shared" si="365"/>
        <v>4.12</v>
      </c>
      <c r="M666" s="57">
        <f>IF(VLOOKUP(E666,'HOURLY RATES'!C$6:D$105,2,0)=0,$E$3,VLOOKUP(E666,'HOURLY RATES'!C$6:D$105,2,0))</f>
        <v>103.2</v>
      </c>
      <c r="N666" s="165">
        <f t="shared" si="366"/>
        <v>425.18400000000003</v>
      </c>
      <c r="O666" s="166">
        <v>1150</v>
      </c>
      <c r="P666" s="166">
        <f t="shared" si="367"/>
        <v>1150</v>
      </c>
      <c r="Q666" s="167">
        <f t="shared" si="368"/>
        <v>1575.184</v>
      </c>
      <c r="R666" s="123"/>
      <c r="S666" s="138">
        <f t="shared" si="328"/>
        <v>2076.463655</v>
      </c>
      <c r="T666" s="139">
        <f t="shared" si="329"/>
        <v>2076.463655</v>
      </c>
    </row>
    <row r="667" spans="1:24" s="7" customFormat="1" ht="19.2" x14ac:dyDescent="0.25">
      <c r="A667" s="113" t="str">
        <f>IF(J667&lt;&gt;"",1+MAX($A$17:A666),"")</f>
        <v/>
      </c>
      <c r="B667" s="119"/>
      <c r="C667" s="120"/>
      <c r="D667" s="105"/>
      <c r="E667" s="126"/>
      <c r="F667" s="261" t="s">
        <v>248</v>
      </c>
      <c r="G667" s="103"/>
      <c r="H667" s="106"/>
      <c r="I667" s="107"/>
      <c r="J667" s="101"/>
      <c r="K667" s="163"/>
      <c r="L667" s="164"/>
      <c r="M667" s="165"/>
      <c r="N667" s="165"/>
      <c r="O667" s="166"/>
      <c r="P667" s="166"/>
      <c r="Q667" s="167"/>
      <c r="R667" s="123"/>
      <c r="S667" s="138"/>
      <c r="T667" s="139"/>
      <c r="V667" s="3"/>
      <c r="X667" s="3"/>
    </row>
    <row r="668" spans="1:24" s="7" customFormat="1" ht="19.2" x14ac:dyDescent="0.25">
      <c r="A668" s="113" t="str">
        <f>IF(J668&lt;&gt;"",1+MAX($A$17:A667),"")</f>
        <v/>
      </c>
      <c r="B668" s="119"/>
      <c r="C668" s="120"/>
      <c r="D668" s="105"/>
      <c r="E668" s="126"/>
      <c r="F668" s="259" t="s">
        <v>936</v>
      </c>
      <c r="G668" s="103"/>
      <c r="H668" s="106"/>
      <c r="I668" s="107"/>
      <c r="J668" s="117"/>
      <c r="K668" s="163"/>
      <c r="L668" s="164"/>
      <c r="M668" s="165"/>
      <c r="N668" s="165"/>
      <c r="O668" s="166"/>
      <c r="P668" s="166"/>
      <c r="Q668" s="167"/>
      <c r="R668" s="123"/>
      <c r="S668" s="138"/>
      <c r="T668" s="139"/>
    </row>
    <row r="669" spans="1:24" s="7" customFormat="1" x14ac:dyDescent="0.25">
      <c r="A669" s="113">
        <f>IF(J669&lt;&gt;"",1+MAX($A$17:A668),"")</f>
        <v>518</v>
      </c>
      <c r="B669" s="119"/>
      <c r="C669" s="119"/>
      <c r="D669" s="102" t="s">
        <v>908</v>
      </c>
      <c r="E669" s="125" t="s">
        <v>109</v>
      </c>
      <c r="F669" s="243" t="s">
        <v>1285</v>
      </c>
      <c r="G669" s="122">
        <v>30848</v>
      </c>
      <c r="H669" s="51">
        <f>IF(VLOOKUP(J669,'HOURLY RATES'!B$116:C$124,2,0)=0,$J$3,VLOOKUP(J669,'HOURLY RATES'!B$116:C$124,2,0))</f>
        <v>0.05</v>
      </c>
      <c r="I669" s="52">
        <f t="shared" ref="I669:I670" si="369">(G669*(1+H669))</f>
        <v>32390.400000000001</v>
      </c>
      <c r="J669" s="101" t="s">
        <v>250</v>
      </c>
      <c r="K669" s="159">
        <f>2*0.00727</f>
        <v>1.4540000000000001E-2</v>
      </c>
      <c r="L669" s="164">
        <f t="shared" ref="L669:L670" si="370">K669*I669</f>
        <v>470.95641600000005</v>
      </c>
      <c r="M669" s="57">
        <f>IF(VLOOKUP(E669,'HOURLY RATES'!C$6:D$105,2,0)=0,$E$3,VLOOKUP(E669,'HOURLY RATES'!C$6:D$105,2,0))</f>
        <v>103.2</v>
      </c>
      <c r="N669" s="165">
        <f t="shared" ref="N669:N670" si="371">M669*L669</f>
        <v>48602.702131200007</v>
      </c>
      <c r="O669" s="166">
        <f>0.218*2</f>
        <v>0.436</v>
      </c>
      <c r="P669" s="166">
        <f t="shared" ref="P669:P670" si="372">O669*I669</f>
        <v>14122.214400000001</v>
      </c>
      <c r="Q669" s="167">
        <f t="shared" ref="Q669:Q670" si="373">P669+N669</f>
        <v>62724.916531200011</v>
      </c>
      <c r="R669" s="123"/>
      <c r="S669" s="138">
        <f t="shared" si="328"/>
        <v>2.4865227211999996</v>
      </c>
      <c r="T669" s="139">
        <f t="shared" si="329"/>
        <v>80539.465548756474</v>
      </c>
      <c r="V669" s="3"/>
      <c r="X669" s="3"/>
    </row>
    <row r="670" spans="1:24" s="7" customFormat="1" x14ac:dyDescent="0.25">
      <c r="A670" s="113">
        <f>IF(J670&lt;&gt;"",1+MAX($A$17:A669),"")</f>
        <v>519</v>
      </c>
      <c r="B670" s="119"/>
      <c r="C670" s="119"/>
      <c r="D670" s="102" t="s">
        <v>908</v>
      </c>
      <c r="E670" s="125" t="s">
        <v>109</v>
      </c>
      <c r="F670" s="243" t="s">
        <v>935</v>
      </c>
      <c r="G670" s="122">
        <v>15424</v>
      </c>
      <c r="H670" s="51">
        <f>IF(VLOOKUP(J670,'HOURLY RATES'!B$116:C$124,2,0)=0,$J$3,VLOOKUP(J670,'HOURLY RATES'!B$116:C$124,2,0))</f>
        <v>0.05</v>
      </c>
      <c r="I670" s="52">
        <f t="shared" si="369"/>
        <v>16195.2</v>
      </c>
      <c r="J670" s="101" t="s">
        <v>250</v>
      </c>
      <c r="K670" s="159">
        <v>7.2700000000000004E-3</v>
      </c>
      <c r="L670" s="164">
        <f t="shared" si="370"/>
        <v>117.73910400000001</v>
      </c>
      <c r="M670" s="57">
        <f>IF(VLOOKUP(E670,'HOURLY RATES'!C$6:D$105,2,0)=0,$E$3,VLOOKUP(E670,'HOURLY RATES'!C$6:D$105,2,0))</f>
        <v>103.2</v>
      </c>
      <c r="N670" s="165">
        <f t="shared" si="371"/>
        <v>12150.675532800002</v>
      </c>
      <c r="O670" s="166">
        <v>0.218</v>
      </c>
      <c r="P670" s="166">
        <f t="shared" si="372"/>
        <v>3530.5536000000002</v>
      </c>
      <c r="Q670" s="167">
        <f t="shared" si="373"/>
        <v>15681.229132800003</v>
      </c>
      <c r="R670" s="123"/>
      <c r="S670" s="138">
        <f t="shared" si="328"/>
        <v>1.2432613605999998</v>
      </c>
      <c r="T670" s="139">
        <f t="shared" si="329"/>
        <v>20134.866387189119</v>
      </c>
      <c r="V670" s="3"/>
      <c r="X670" s="3"/>
    </row>
    <row r="671" spans="1:24" s="7" customFormat="1" ht="19.2" x14ac:dyDescent="0.25">
      <c r="A671" s="113" t="str">
        <f>IF(J671&lt;&gt;"",1+MAX($A$17:A670),"")</f>
        <v/>
      </c>
      <c r="B671" s="119"/>
      <c r="C671" s="119"/>
      <c r="D671" s="105"/>
      <c r="E671" s="126"/>
      <c r="F671" s="243" t="s">
        <v>248</v>
      </c>
      <c r="G671" s="122"/>
      <c r="H671" s="124"/>
      <c r="I671" s="107"/>
      <c r="J671" s="117"/>
      <c r="K671" s="163"/>
      <c r="L671" s="164"/>
      <c r="M671" s="165"/>
      <c r="N671" s="165"/>
      <c r="O671" s="166"/>
      <c r="P671" s="166"/>
      <c r="Q671" s="167"/>
      <c r="R671" s="123"/>
      <c r="S671" s="138"/>
      <c r="T671" s="139"/>
      <c r="V671" s="3"/>
      <c r="X671" s="3"/>
    </row>
    <row r="672" spans="1:24" s="7" customFormat="1" x14ac:dyDescent="0.25">
      <c r="A672" s="113">
        <f>IF(J672&lt;&gt;"",1+MAX($A$17:A671),"")</f>
        <v>520</v>
      </c>
      <c r="B672" s="119"/>
      <c r="C672" s="119"/>
      <c r="D672" s="102" t="s">
        <v>908</v>
      </c>
      <c r="E672" s="125" t="s">
        <v>109</v>
      </c>
      <c r="F672" s="243" t="s">
        <v>937</v>
      </c>
      <c r="G672" s="122">
        <v>15424</v>
      </c>
      <c r="H672" s="51">
        <f>IF(VLOOKUP(J672,'HOURLY RATES'!B$116:C$124,2,0)=0,$J$3,VLOOKUP(J672,'HOURLY RATES'!B$116:C$124,2,0))</f>
        <v>0.05</v>
      </c>
      <c r="I672" s="52">
        <f t="shared" ref="I672:I677" si="374">(G672*(1+H672))</f>
        <v>16195.2</v>
      </c>
      <c r="J672" s="101" t="s">
        <v>250</v>
      </c>
      <c r="K672" s="159">
        <v>6.2E-2</v>
      </c>
      <c r="L672" s="164">
        <f t="shared" ref="L672" si="375">K672*I672</f>
        <v>1004.1024</v>
      </c>
      <c r="M672" s="57">
        <f>IF(VLOOKUP(E672,'HOURLY RATES'!C$6:D$105,2,0)=0,$E$3,VLOOKUP(E672,'HOURLY RATES'!C$6:D$105,2,0))</f>
        <v>103.2</v>
      </c>
      <c r="N672" s="165">
        <f t="shared" ref="N672" si="376">M672*L672</f>
        <v>103623.36768</v>
      </c>
      <c r="O672" s="166">
        <v>1.7</v>
      </c>
      <c r="P672" s="166">
        <f t="shared" ref="P672" si="377">O672*I672</f>
        <v>27531.84</v>
      </c>
      <c r="Q672" s="167">
        <f t="shared" ref="Q672" si="378">P672+N672</f>
        <v>131155.20767999999</v>
      </c>
      <c r="R672" s="123"/>
      <c r="S672" s="138">
        <f t="shared" ref="S672" si="379">((((N672*(1+$D$7))+(P672*(1+$D$5+$D$6)))*(1+$D$8)))/I672</f>
        <v>10.390073889999998</v>
      </c>
      <c r="T672" s="139">
        <f t="shared" ref="T672" si="380">S672*I672</f>
        <v>168269.32466332798</v>
      </c>
      <c r="V672" s="3"/>
      <c r="X672" s="3"/>
    </row>
    <row r="673" spans="1:24" s="7" customFormat="1" ht="19.2" x14ac:dyDescent="0.25">
      <c r="A673" s="113">
        <f>IF(J673&lt;&gt;"",1+MAX($A$17:A672),"")</f>
        <v>521</v>
      </c>
      <c r="B673" s="119"/>
      <c r="C673" s="119"/>
      <c r="D673" s="105"/>
      <c r="E673" s="126"/>
      <c r="F673" s="260" t="s">
        <v>248</v>
      </c>
      <c r="G673" s="103">
        <f>ROUNDUP(G672*8%,0)</f>
        <v>1234</v>
      </c>
      <c r="H673" s="51">
        <f>IF(VLOOKUP(J673,'HOURLY RATES'!B$116:C$124,2,0)=0,$J$3,VLOOKUP(J673,'HOURLY RATES'!B$116:C$124,2,0))</f>
        <v>0</v>
      </c>
      <c r="I673" s="52">
        <f t="shared" si="374"/>
        <v>1234</v>
      </c>
      <c r="J673" s="101" t="s">
        <v>251</v>
      </c>
      <c r="K673" s="163"/>
      <c r="L673" s="164"/>
      <c r="M673" s="165"/>
      <c r="N673" s="165"/>
      <c r="O673" s="166"/>
      <c r="P673" s="166"/>
      <c r="Q673" s="167"/>
      <c r="R673" s="123"/>
      <c r="S673" s="138"/>
      <c r="T673" s="139"/>
      <c r="V673" s="3"/>
      <c r="X673" s="3"/>
    </row>
    <row r="674" spans="1:24" s="7" customFormat="1" ht="19.2" x14ac:dyDescent="0.25">
      <c r="A674" s="113">
        <f>IF(J674&lt;&gt;"",1+MAX($A$17:A673),"")</f>
        <v>522</v>
      </c>
      <c r="B674" s="119"/>
      <c r="C674" s="119"/>
      <c r="D674" s="105"/>
      <c r="E674" s="126"/>
      <c r="F674" s="260" t="s">
        <v>896</v>
      </c>
      <c r="G674" s="103">
        <f>ROUNDUP(G672/10,0)</f>
        <v>1543</v>
      </c>
      <c r="H674" s="51">
        <f>IF(VLOOKUP(J674,'HOURLY RATES'!B$116:C$124,2,0)=0,$J$3,VLOOKUP(J674,'HOURLY RATES'!B$116:C$124,2,0))</f>
        <v>0</v>
      </c>
      <c r="I674" s="52">
        <f t="shared" si="374"/>
        <v>1543</v>
      </c>
      <c r="J674" s="101" t="s">
        <v>251</v>
      </c>
      <c r="K674" s="163"/>
      <c r="L674" s="164"/>
      <c r="M674" s="165"/>
      <c r="N674" s="165"/>
      <c r="O674" s="166"/>
      <c r="P674" s="166"/>
      <c r="Q674" s="167"/>
      <c r="R674" s="123"/>
      <c r="S674" s="138"/>
      <c r="T674" s="139"/>
      <c r="V674" s="3"/>
      <c r="X674" s="3"/>
    </row>
    <row r="675" spans="1:24" s="7" customFormat="1" ht="19.2" x14ac:dyDescent="0.25">
      <c r="A675" s="113">
        <f>IF(J675&lt;&gt;"",1+MAX($A$17:A674),"")</f>
        <v>523</v>
      </c>
      <c r="B675" s="119"/>
      <c r="C675" s="119"/>
      <c r="D675" s="105"/>
      <c r="E675" s="126"/>
      <c r="F675" s="260" t="s">
        <v>897</v>
      </c>
      <c r="G675" s="103">
        <f>ROUNDUP(G672/9.2,0)+ROUNDUP(G672*4%,0)</f>
        <v>2294</v>
      </c>
      <c r="H675" s="51">
        <f>IF(VLOOKUP(J675,'HOURLY RATES'!B$116:C$124,2,0)=0,$J$3,VLOOKUP(J675,'HOURLY RATES'!B$116:C$124,2,0))</f>
        <v>0</v>
      </c>
      <c r="I675" s="52">
        <f t="shared" si="374"/>
        <v>2294</v>
      </c>
      <c r="J675" s="101" t="s">
        <v>251</v>
      </c>
      <c r="K675" s="163"/>
      <c r="L675" s="164"/>
      <c r="M675" s="165"/>
      <c r="N675" s="165"/>
      <c r="O675" s="166"/>
      <c r="P675" s="166"/>
      <c r="Q675" s="167"/>
      <c r="R675" s="123"/>
      <c r="S675" s="138"/>
      <c r="T675" s="139"/>
      <c r="V675" s="3"/>
      <c r="X675" s="3"/>
    </row>
    <row r="676" spans="1:24" s="7" customFormat="1" ht="19.2" x14ac:dyDescent="0.25">
      <c r="A676" s="113">
        <f>IF(J676&lt;&gt;"",1+MAX($A$17:A675),"")</f>
        <v>524</v>
      </c>
      <c r="B676" s="119"/>
      <c r="C676" s="119"/>
      <c r="D676" s="105"/>
      <c r="E676" s="126"/>
      <c r="F676" s="260" t="s">
        <v>898</v>
      </c>
      <c r="G676" s="103">
        <f>ROUNDUP(G672/9.2,0)+ROUNDUP(G672*9%,0)</f>
        <v>3066</v>
      </c>
      <c r="H676" s="51">
        <f>IF(VLOOKUP(J676,'HOURLY RATES'!B$116:C$124,2,0)=0,$J$3,VLOOKUP(J676,'HOURLY RATES'!B$116:C$124,2,0))</f>
        <v>0</v>
      </c>
      <c r="I676" s="52">
        <f t="shared" si="374"/>
        <v>3066</v>
      </c>
      <c r="J676" s="101" t="s">
        <v>251</v>
      </c>
      <c r="K676" s="163"/>
      <c r="L676" s="164"/>
      <c r="M676" s="165"/>
      <c r="N676" s="165"/>
      <c r="O676" s="166"/>
      <c r="P676" s="166"/>
      <c r="Q676" s="167"/>
      <c r="R676" s="123"/>
      <c r="S676" s="138"/>
      <c r="T676" s="139"/>
      <c r="V676" s="3"/>
      <c r="X676" s="3"/>
    </row>
    <row r="677" spans="1:24" s="7" customFormat="1" ht="19.2" x14ac:dyDescent="0.25">
      <c r="A677" s="113">
        <f>IF(J677&lt;&gt;"",1+MAX($A$17:A676),"")</f>
        <v>525</v>
      </c>
      <c r="B677" s="119"/>
      <c r="C677" s="119"/>
      <c r="D677" s="105"/>
      <c r="E677" s="126"/>
      <c r="F677" s="260" t="s">
        <v>899</v>
      </c>
      <c r="G677" s="103">
        <f>ROUNDUP(G672/9.2,0)+ROUNDUP(G672*9%,0)</f>
        <v>3066</v>
      </c>
      <c r="H677" s="51">
        <f>IF(VLOOKUP(J677,'HOURLY RATES'!B$116:C$124,2,0)=0,$J$3,VLOOKUP(J677,'HOURLY RATES'!B$116:C$124,2,0))</f>
        <v>0</v>
      </c>
      <c r="I677" s="52">
        <f t="shared" si="374"/>
        <v>3066</v>
      </c>
      <c r="J677" s="101" t="s">
        <v>251</v>
      </c>
      <c r="K677" s="163"/>
      <c r="L677" s="164"/>
      <c r="M677" s="165"/>
      <c r="N677" s="165"/>
      <c r="O677" s="166"/>
      <c r="P677" s="166"/>
      <c r="Q677" s="167"/>
      <c r="R677" s="123"/>
      <c r="S677" s="138"/>
      <c r="T677" s="139"/>
      <c r="V677" s="3"/>
      <c r="X677" s="3"/>
    </row>
    <row r="678" spans="1:24" s="7" customFormat="1" x14ac:dyDescent="0.25">
      <c r="A678" s="227" t="str">
        <f>IF(J678&lt;&gt;"",1+MAX($A$17:A677),"")</f>
        <v/>
      </c>
      <c r="B678" s="228"/>
      <c r="C678" s="229"/>
      <c r="D678" s="118"/>
      <c r="E678" s="230"/>
      <c r="F678" s="252" t="s">
        <v>248</v>
      </c>
      <c r="G678" s="231"/>
      <c r="H678" s="232"/>
      <c r="I678" s="233"/>
      <c r="J678" s="234"/>
      <c r="K678" s="235"/>
      <c r="L678" s="236"/>
      <c r="M678" s="210"/>
      <c r="N678" s="210"/>
      <c r="O678" s="211"/>
      <c r="P678" s="211"/>
      <c r="Q678" s="212"/>
      <c r="R678" s="178"/>
      <c r="S678" s="138"/>
      <c r="T678" s="139"/>
    </row>
    <row r="679" spans="1:24" s="7" customFormat="1" x14ac:dyDescent="0.25">
      <c r="A679" s="204" t="str">
        <f>IF(J679&lt;&gt;"",1+MAX($A$18:A65),"")</f>
        <v/>
      </c>
      <c r="B679" s="205"/>
      <c r="C679" s="205"/>
      <c r="D679" s="206"/>
      <c r="E679" s="220"/>
      <c r="F679" s="262" t="s">
        <v>248</v>
      </c>
      <c r="G679" s="207"/>
      <c r="H679" s="207"/>
      <c r="I679" s="207"/>
      <c r="J679" s="208"/>
      <c r="K679" s="207"/>
      <c r="L679" s="209"/>
      <c r="M679" s="210"/>
      <c r="N679" s="210"/>
      <c r="O679" s="211"/>
      <c r="P679" s="211"/>
      <c r="Q679" s="212"/>
      <c r="R679" s="123"/>
      <c r="S679" s="138"/>
      <c r="T679" s="139"/>
    </row>
    <row r="680" spans="1:24" s="7" customFormat="1" x14ac:dyDescent="0.25">
      <c r="A680" s="353" t="s">
        <v>77</v>
      </c>
      <c r="B680" s="353"/>
      <c r="C680" s="356"/>
      <c r="D680" s="357"/>
      <c r="E680" s="357"/>
      <c r="F680" s="357"/>
      <c r="G680" s="357"/>
      <c r="H680" s="357"/>
      <c r="I680" s="357"/>
      <c r="J680" s="358"/>
      <c r="K680" s="214" t="s">
        <v>255</v>
      </c>
      <c r="L680" s="215">
        <f>SUM(L18:L679)</f>
        <v>69098.518802144827</v>
      </c>
      <c r="M680" s="213" t="s">
        <v>256</v>
      </c>
      <c r="N680" s="216">
        <f>SUM(N18:N679)</f>
        <v>6739269.7645013463</v>
      </c>
      <c r="O680" s="213" t="s">
        <v>257</v>
      </c>
      <c r="P680" s="216">
        <f>SUM(P18:P679)</f>
        <v>5583475.7569325035</v>
      </c>
      <c r="Q680" s="217">
        <f>SUM(Q18:Q679)</f>
        <v>12322745.521433845</v>
      </c>
      <c r="R680" s="217">
        <f>SUM(R18:R679)</f>
        <v>12322745.521433849</v>
      </c>
      <c r="S680" s="140"/>
      <c r="T680" s="141">
        <f>SUM(T18:T679)</f>
        <v>16012940.859032871</v>
      </c>
      <c r="U680" s="1"/>
    </row>
    <row r="681" spans="1:24" s="7" customFormat="1" ht="16.2" thickBot="1" x14ac:dyDescent="0.3">
      <c r="A681" s="354" t="s">
        <v>78</v>
      </c>
      <c r="B681" s="355"/>
      <c r="C681" s="40"/>
      <c r="D681" s="40"/>
      <c r="E681" s="114"/>
      <c r="F681" s="263"/>
      <c r="G681" s="41"/>
      <c r="H681" s="41"/>
      <c r="I681" s="41"/>
      <c r="J681" s="40"/>
      <c r="K681" s="40"/>
      <c r="L681" s="40"/>
      <c r="M681" s="68">
        <f>D5</f>
        <v>6.6780000000000006E-2</v>
      </c>
      <c r="N681" s="69"/>
      <c r="O681" s="69"/>
      <c r="P681" s="69">
        <f>P680*M681</f>
        <v>372864.51104795263</v>
      </c>
      <c r="Q681" s="69">
        <f>P681+N681</f>
        <v>372864.51104795263</v>
      </c>
      <c r="R681" s="168">
        <f>Q681</f>
        <v>372864.51104795263</v>
      </c>
      <c r="S681" s="140"/>
      <c r="T681" s="140"/>
      <c r="U681" s="1"/>
    </row>
    <row r="682" spans="1:24" s="7" customFormat="1" ht="16.8" thickTop="1" thickBot="1" x14ac:dyDescent="0.3">
      <c r="A682" s="169" t="s">
        <v>258</v>
      </c>
      <c r="B682" s="46"/>
      <c r="C682" s="42"/>
      <c r="D682" s="42"/>
      <c r="E682" s="115"/>
      <c r="F682" s="264"/>
      <c r="G682" s="43"/>
      <c r="H682" s="43"/>
      <c r="I682" s="43"/>
      <c r="J682" s="42"/>
      <c r="K682" s="42"/>
      <c r="L682" s="42"/>
      <c r="M682" s="47">
        <f>D6</f>
        <v>0.25</v>
      </c>
      <c r="N682" s="45"/>
      <c r="O682" s="45"/>
      <c r="P682" s="45">
        <f>P680*M682</f>
        <v>1395868.9392331259</v>
      </c>
      <c r="Q682" s="45">
        <f>P682+N682</f>
        <v>1395868.9392331259</v>
      </c>
      <c r="R682" s="170">
        <f>Q682</f>
        <v>1395868.9392331259</v>
      </c>
      <c r="S682" s="140"/>
      <c r="T682" s="140"/>
      <c r="U682" s="1"/>
    </row>
    <row r="683" spans="1:24" s="7" customFormat="1" ht="16.8" thickTop="1" thickBot="1" x14ac:dyDescent="0.3">
      <c r="A683" s="169" t="s">
        <v>259</v>
      </c>
      <c r="B683" s="46"/>
      <c r="C683" s="42"/>
      <c r="D683" s="42"/>
      <c r="E683" s="115"/>
      <c r="F683" s="264"/>
      <c r="G683" s="43"/>
      <c r="H683" s="43"/>
      <c r="I683" s="43"/>
      <c r="J683" s="42"/>
      <c r="K683" s="42"/>
      <c r="L683" s="42"/>
      <c r="M683" s="47">
        <f>D7</f>
        <v>0.25</v>
      </c>
      <c r="N683" s="45">
        <f>N680*M683</f>
        <v>1684817.4411253366</v>
      </c>
      <c r="O683" s="45"/>
      <c r="P683" s="45"/>
      <c r="Q683" s="45">
        <f>P683+N683</f>
        <v>1684817.4411253366</v>
      </c>
      <c r="R683" s="170">
        <f>Q683</f>
        <v>1684817.4411253366</v>
      </c>
      <c r="S683" s="140"/>
      <c r="T683" s="140"/>
      <c r="U683" s="1"/>
    </row>
    <row r="684" spans="1:24" s="7" customFormat="1" ht="16.8" thickTop="1" thickBot="1" x14ac:dyDescent="0.3">
      <c r="A684" s="344" t="s">
        <v>260</v>
      </c>
      <c r="B684" s="345"/>
      <c r="C684" s="42"/>
      <c r="D684" s="42"/>
      <c r="E684" s="115"/>
      <c r="F684" s="264"/>
      <c r="G684" s="43"/>
      <c r="H684" s="43"/>
      <c r="I684" s="43"/>
      <c r="J684" s="42"/>
      <c r="K684" s="42"/>
      <c r="L684" s="42"/>
      <c r="M684" s="44">
        <f>D8</f>
        <v>1.4999999999999999E-2</v>
      </c>
      <c r="N684" s="45">
        <f>(N680+N681+N682+N683)*M684</f>
        <v>126361.30808440024</v>
      </c>
      <c r="O684" s="45"/>
      <c r="P684" s="45">
        <f>(P680+P681+P682+P683)*M684</f>
        <v>110283.13810820373</v>
      </c>
      <c r="Q684" s="45">
        <f>P684+N684</f>
        <v>236644.44619260397</v>
      </c>
      <c r="R684" s="170">
        <f>Q684</f>
        <v>236644.44619260397</v>
      </c>
      <c r="S684" s="140"/>
      <c r="T684" s="140"/>
      <c r="U684" s="1"/>
    </row>
    <row r="685" spans="1:24" s="7" customFormat="1" ht="16.2" thickTop="1" x14ac:dyDescent="0.25">
      <c r="A685" s="346" t="s">
        <v>81</v>
      </c>
      <c r="B685" s="347"/>
      <c r="C685" s="171"/>
      <c r="D685" s="171"/>
      <c r="E685" s="172"/>
      <c r="F685" s="265"/>
      <c r="G685" s="173"/>
      <c r="H685" s="173"/>
      <c r="I685" s="173"/>
      <c r="J685" s="171"/>
      <c r="K685" s="171"/>
      <c r="L685" s="171"/>
      <c r="M685" s="174"/>
      <c r="N685" s="175">
        <f>SUM(N680:N684)</f>
        <v>8550448.5137110837</v>
      </c>
      <c r="O685" s="174"/>
      <c r="P685" s="175">
        <f>SUM(P680:P684)</f>
        <v>7462492.3453217866</v>
      </c>
      <c r="Q685" s="175">
        <f>SUM(Q680:Q684)</f>
        <v>16012940.859032864</v>
      </c>
      <c r="R685" s="176">
        <f>SUM(R680:R684)</f>
        <v>16012940.859032867</v>
      </c>
      <c r="S685" s="140"/>
      <c r="T685" s="141">
        <f>T680</f>
        <v>16012940.859032871</v>
      </c>
      <c r="U685" s="1"/>
    </row>
    <row r="686" spans="1:24" x14ac:dyDescent="0.25">
      <c r="E686" s="116"/>
    </row>
    <row r="687" spans="1:24" x14ac:dyDescent="0.25">
      <c r="E687" s="116"/>
    </row>
    <row r="688" spans="1:24" x14ac:dyDescent="0.25">
      <c r="E688" s="116"/>
    </row>
    <row r="689" spans="5:5" x14ac:dyDescent="0.25">
      <c r="E689" s="116"/>
    </row>
    <row r="690" spans="5:5" x14ac:dyDescent="0.25">
      <c r="E690" s="116"/>
    </row>
    <row r="691" spans="5:5" x14ac:dyDescent="0.25">
      <c r="E691" s="116"/>
    </row>
    <row r="692" spans="5:5" x14ac:dyDescent="0.25">
      <c r="E692" s="116"/>
    </row>
    <row r="693" spans="5:5" x14ac:dyDescent="0.25">
      <c r="E693" s="116"/>
    </row>
    <row r="694" spans="5:5" x14ac:dyDescent="0.25">
      <c r="E694" s="116"/>
    </row>
    <row r="695" spans="5:5" x14ac:dyDescent="0.25">
      <c r="E695" s="116"/>
    </row>
    <row r="696" spans="5:5" x14ac:dyDescent="0.25">
      <c r="E696" s="116"/>
    </row>
    <row r="697" spans="5:5" x14ac:dyDescent="0.25">
      <c r="E697" s="116"/>
    </row>
    <row r="698" spans="5:5" x14ac:dyDescent="0.25">
      <c r="E698" s="116"/>
    </row>
    <row r="699" spans="5:5" x14ac:dyDescent="0.25">
      <c r="E699" s="116"/>
    </row>
    <row r="700" spans="5:5" x14ac:dyDescent="0.25">
      <c r="E700" s="116"/>
    </row>
    <row r="701" spans="5:5" x14ac:dyDescent="0.25">
      <c r="E701" s="116"/>
    </row>
    <row r="702" spans="5:5" x14ac:dyDescent="0.25">
      <c r="E702" s="116"/>
    </row>
    <row r="703" spans="5:5" x14ac:dyDescent="0.25">
      <c r="E703" s="116"/>
    </row>
    <row r="704" spans="5:5" x14ac:dyDescent="0.25">
      <c r="E704" s="116"/>
    </row>
    <row r="705" spans="5:5" x14ac:dyDescent="0.25">
      <c r="E705" s="116"/>
    </row>
    <row r="706" spans="5:5" x14ac:dyDescent="0.25">
      <c r="E706" s="116"/>
    </row>
    <row r="707" spans="5:5" x14ac:dyDescent="0.25">
      <c r="E707" s="116"/>
    </row>
    <row r="708" spans="5:5" x14ac:dyDescent="0.25">
      <c r="E708" s="116"/>
    </row>
    <row r="709" spans="5:5" x14ac:dyDescent="0.25">
      <c r="E709" s="116"/>
    </row>
    <row r="710" spans="5:5" x14ac:dyDescent="0.25">
      <c r="E710" s="116"/>
    </row>
    <row r="711" spans="5:5" x14ac:dyDescent="0.25">
      <c r="E711" s="116"/>
    </row>
    <row r="712" spans="5:5" x14ac:dyDescent="0.25">
      <c r="E712" s="116"/>
    </row>
    <row r="713" spans="5:5" x14ac:dyDescent="0.25">
      <c r="E713" s="116"/>
    </row>
    <row r="714" spans="5:5" x14ac:dyDescent="0.25">
      <c r="E714" s="116"/>
    </row>
    <row r="715" spans="5:5" x14ac:dyDescent="0.25">
      <c r="E715" s="116"/>
    </row>
    <row r="716" spans="5:5" x14ac:dyDescent="0.25">
      <c r="E716" s="116"/>
    </row>
    <row r="717" spans="5:5" x14ac:dyDescent="0.25">
      <c r="E717" s="116"/>
    </row>
    <row r="718" spans="5:5" x14ac:dyDescent="0.25">
      <c r="E718" s="116"/>
    </row>
    <row r="719" spans="5:5" x14ac:dyDescent="0.25">
      <c r="E719" s="116"/>
    </row>
    <row r="720" spans="5:5" x14ac:dyDescent="0.25">
      <c r="E720" s="116"/>
    </row>
    <row r="721" spans="5:5" x14ac:dyDescent="0.25">
      <c r="E721" s="116"/>
    </row>
    <row r="722" spans="5:5" x14ac:dyDescent="0.25">
      <c r="E722" s="116"/>
    </row>
    <row r="723" spans="5:5" x14ac:dyDescent="0.25">
      <c r="E723" s="116"/>
    </row>
    <row r="724" spans="5:5" x14ac:dyDescent="0.25">
      <c r="E724" s="116"/>
    </row>
    <row r="725" spans="5:5" x14ac:dyDescent="0.25">
      <c r="E725" s="116"/>
    </row>
    <row r="726" spans="5:5" x14ac:dyDescent="0.25">
      <c r="E726" s="116"/>
    </row>
    <row r="727" spans="5:5" x14ac:dyDescent="0.25">
      <c r="E727" s="116"/>
    </row>
    <row r="728" spans="5:5" x14ac:dyDescent="0.25">
      <c r="E728" s="116"/>
    </row>
    <row r="729" spans="5:5" x14ac:dyDescent="0.25">
      <c r="E729" s="116"/>
    </row>
    <row r="730" spans="5:5" x14ac:dyDescent="0.25">
      <c r="E730" s="116"/>
    </row>
    <row r="731" spans="5:5" x14ac:dyDescent="0.25">
      <c r="E731" s="116"/>
    </row>
    <row r="732" spans="5:5" x14ac:dyDescent="0.25">
      <c r="E732" s="116"/>
    </row>
    <row r="733" spans="5:5" x14ac:dyDescent="0.25">
      <c r="E733" s="116"/>
    </row>
    <row r="734" spans="5:5" x14ac:dyDescent="0.25">
      <c r="E734" s="116"/>
    </row>
    <row r="735" spans="5:5" x14ac:dyDescent="0.25">
      <c r="E735" s="116"/>
    </row>
    <row r="736" spans="5:5" x14ac:dyDescent="0.25">
      <c r="E736" s="116"/>
    </row>
    <row r="737" spans="5:5" x14ac:dyDescent="0.25">
      <c r="E737" s="116"/>
    </row>
    <row r="738" spans="5:5" x14ac:dyDescent="0.25">
      <c r="E738" s="116"/>
    </row>
    <row r="739" spans="5:5" x14ac:dyDescent="0.25">
      <c r="E739" s="116"/>
    </row>
    <row r="740" spans="5:5" x14ac:dyDescent="0.25">
      <c r="E740" s="116"/>
    </row>
    <row r="741" spans="5:5" x14ac:dyDescent="0.25">
      <c r="E741" s="116"/>
    </row>
    <row r="742" spans="5:5" x14ac:dyDescent="0.25">
      <c r="E742" s="116"/>
    </row>
    <row r="743" spans="5:5" x14ac:dyDescent="0.25">
      <c r="E743" s="116"/>
    </row>
    <row r="744" spans="5:5" x14ac:dyDescent="0.25">
      <c r="E744" s="116"/>
    </row>
    <row r="745" spans="5:5" x14ac:dyDescent="0.25">
      <c r="E745" s="116"/>
    </row>
    <row r="746" spans="5:5" x14ac:dyDescent="0.25">
      <c r="E746" s="116"/>
    </row>
    <row r="747" spans="5:5" x14ac:dyDescent="0.25">
      <c r="E747" s="116"/>
    </row>
    <row r="748" spans="5:5" x14ac:dyDescent="0.25">
      <c r="E748" s="116"/>
    </row>
    <row r="749" spans="5:5" x14ac:dyDescent="0.25">
      <c r="E749" s="116"/>
    </row>
    <row r="750" spans="5:5" x14ac:dyDescent="0.25">
      <c r="E750" s="116"/>
    </row>
    <row r="751" spans="5:5" x14ac:dyDescent="0.25">
      <c r="E751" s="116"/>
    </row>
    <row r="752" spans="5:5" x14ac:dyDescent="0.25">
      <c r="E752" s="116"/>
    </row>
    <row r="753" spans="5:5" x14ac:dyDescent="0.25">
      <c r="E753" s="116"/>
    </row>
    <row r="754" spans="5:5" x14ac:dyDescent="0.25">
      <c r="E754" s="116"/>
    </row>
    <row r="755" spans="5:5" x14ac:dyDescent="0.25">
      <c r="E755" s="116"/>
    </row>
    <row r="756" spans="5:5" x14ac:dyDescent="0.25">
      <c r="E756" s="116"/>
    </row>
    <row r="757" spans="5:5" x14ac:dyDescent="0.25">
      <c r="E757" s="116"/>
    </row>
    <row r="758" spans="5:5" x14ac:dyDescent="0.25">
      <c r="E758" s="116"/>
    </row>
    <row r="759" spans="5:5" x14ac:dyDescent="0.25">
      <c r="E759" s="116"/>
    </row>
    <row r="760" spans="5:5" x14ac:dyDescent="0.25">
      <c r="E760" s="116"/>
    </row>
    <row r="761" spans="5:5" x14ac:dyDescent="0.25">
      <c r="E761" s="116"/>
    </row>
    <row r="762" spans="5:5" x14ac:dyDescent="0.25">
      <c r="E762" s="116"/>
    </row>
    <row r="763" spans="5:5" x14ac:dyDescent="0.25">
      <c r="E763" s="116"/>
    </row>
    <row r="764" spans="5:5" x14ac:dyDescent="0.25">
      <c r="E764" s="116"/>
    </row>
    <row r="765" spans="5:5" x14ac:dyDescent="0.25">
      <c r="E765" s="116"/>
    </row>
    <row r="766" spans="5:5" x14ac:dyDescent="0.25">
      <c r="E766" s="116"/>
    </row>
    <row r="767" spans="5:5" x14ac:dyDescent="0.25">
      <c r="E767" s="116"/>
    </row>
    <row r="768" spans="5:5" x14ac:dyDescent="0.25">
      <c r="E768" s="116"/>
    </row>
    <row r="769" spans="5:5" x14ac:dyDescent="0.25">
      <c r="E769" s="116"/>
    </row>
    <row r="770" spans="5:5" x14ac:dyDescent="0.25">
      <c r="E770" s="116"/>
    </row>
    <row r="771" spans="5:5" x14ac:dyDescent="0.25">
      <c r="E771" s="116"/>
    </row>
    <row r="772" spans="5:5" x14ac:dyDescent="0.25">
      <c r="E772" s="116"/>
    </row>
    <row r="773" spans="5:5" x14ac:dyDescent="0.25">
      <c r="E773" s="116"/>
    </row>
    <row r="774" spans="5:5" x14ac:dyDescent="0.25">
      <c r="E774" s="116"/>
    </row>
    <row r="775" spans="5:5" x14ac:dyDescent="0.25">
      <c r="E775" s="116"/>
    </row>
    <row r="776" spans="5:5" x14ac:dyDescent="0.25">
      <c r="E776" s="116"/>
    </row>
    <row r="777" spans="5:5" x14ac:dyDescent="0.25">
      <c r="E777" s="116"/>
    </row>
    <row r="778" spans="5:5" x14ac:dyDescent="0.25">
      <c r="E778" s="116"/>
    </row>
    <row r="779" spans="5:5" x14ac:dyDescent="0.25">
      <c r="E779" s="116"/>
    </row>
    <row r="780" spans="5:5" x14ac:dyDescent="0.25">
      <c r="E780" s="116"/>
    </row>
    <row r="781" spans="5:5" x14ac:dyDescent="0.25">
      <c r="E781" s="116"/>
    </row>
    <row r="782" spans="5:5" x14ac:dyDescent="0.25">
      <c r="E782" s="116"/>
    </row>
    <row r="783" spans="5:5" x14ac:dyDescent="0.25">
      <c r="E783" s="116"/>
    </row>
    <row r="784" spans="5:5" x14ac:dyDescent="0.25">
      <c r="E784" s="116"/>
    </row>
    <row r="785" spans="5:5" x14ac:dyDescent="0.25">
      <c r="E785" s="116"/>
    </row>
    <row r="786" spans="5:5" x14ac:dyDescent="0.25">
      <c r="E786" s="116"/>
    </row>
  </sheetData>
  <mergeCells count="8">
    <mergeCell ref="A684:B684"/>
    <mergeCell ref="A685:B685"/>
    <mergeCell ref="A2:R2"/>
    <mergeCell ref="E16:F16"/>
    <mergeCell ref="B3:E3"/>
    <mergeCell ref="A680:B680"/>
    <mergeCell ref="A681:B681"/>
    <mergeCell ref="C680:J680"/>
  </mergeCells>
  <phoneticPr fontId="52" type="noConversion"/>
  <dataValidations disablePrompts="1" count="1">
    <dataValidation type="list" allowBlank="1" showInputMessage="1" showErrorMessage="1" sqref="E63" xr:uid="{00000000-0002-0000-0300-000000000000}">
      <formula1>#REF!</formula1>
    </dataValidation>
  </dataValidations>
  <hyperlinks>
    <hyperlink ref="B3:E3" location="'COST SUMMARY'!A1" display="CLICK HERE TO GO BACK TO COST SUMMARY" xr:uid="{00000000-0004-0000-0300-000000000000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300-000001000000}">
          <x14:formula1>
            <xm:f>'HOURLY RATES'!$C$6:$C$105</xm:f>
          </x14:formula1>
          <xm:sqref>E21:E32 E60:E62 E54:E57 E47:E51 E34:E36 E39:E44 E65 E679</xm:sqref>
        </x14:dataValidation>
        <x14:dataValidation type="list" allowBlank="1" showInputMessage="1" showErrorMessage="1" xr:uid="{00000000-0002-0000-0300-000002000000}">
          <x14:formula1>
            <xm:f>'HOURLY RATES'!$B$116:$B$126</xm:f>
          </x14:formula1>
          <xm:sqref>J679 J19:J65 J76:J81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FFFF00"/>
    <pageSetUpPr fitToPage="1"/>
  </sheetPr>
  <dimension ref="A1:S77"/>
  <sheetViews>
    <sheetView showGridLines="0" zoomScale="85" zoomScaleNormal="85" workbookViewId="0">
      <selection sqref="A1:S4"/>
    </sheetView>
  </sheetViews>
  <sheetFormatPr defaultColWidth="8.81640625" defaultRowHeight="15.6" x14ac:dyDescent="0.3"/>
  <cols>
    <col min="1" max="4" width="8.81640625" style="72"/>
    <col min="5" max="5" width="8.81640625" style="72" customWidth="1"/>
    <col min="6" max="15" width="8.81640625" style="72"/>
    <col min="16" max="17" width="9.1796875" style="72" customWidth="1"/>
    <col min="18" max="16384" width="8.81640625" style="72"/>
  </cols>
  <sheetData>
    <row r="1" spans="1:19" ht="15.6" customHeight="1" x14ac:dyDescent="0.3">
      <c r="A1" s="364" t="s">
        <v>0</v>
      </c>
      <c r="B1" s="365"/>
      <c r="C1" s="365"/>
      <c r="D1" s="365"/>
      <c r="E1" s="365"/>
      <c r="F1" s="365"/>
      <c r="G1" s="365"/>
      <c r="H1" s="365"/>
      <c r="I1" s="365"/>
      <c r="J1" s="365"/>
      <c r="K1" s="365"/>
      <c r="L1" s="365"/>
      <c r="M1" s="365"/>
      <c r="N1" s="365"/>
      <c r="O1" s="365"/>
      <c r="P1" s="365"/>
      <c r="Q1" s="365"/>
      <c r="R1" s="365"/>
      <c r="S1" s="366"/>
    </row>
    <row r="2" spans="1:19" s="73" customFormat="1" ht="20.399999999999999" customHeight="1" x14ac:dyDescent="0.4">
      <c r="A2" s="367"/>
      <c r="B2" s="368"/>
      <c r="C2" s="368"/>
      <c r="D2" s="368"/>
      <c r="E2" s="368"/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8"/>
      <c r="R2" s="368"/>
      <c r="S2" s="369"/>
    </row>
    <row r="3" spans="1:19" ht="15.6" customHeight="1" x14ac:dyDescent="0.3">
      <c r="A3" s="367"/>
      <c r="B3" s="368"/>
      <c r="C3" s="368"/>
      <c r="D3" s="368"/>
      <c r="E3" s="368"/>
      <c r="F3" s="368"/>
      <c r="G3" s="368"/>
      <c r="H3" s="368"/>
      <c r="I3" s="368"/>
      <c r="J3" s="368"/>
      <c r="K3" s="368"/>
      <c r="L3" s="368"/>
      <c r="M3" s="368"/>
      <c r="N3" s="368"/>
      <c r="O3" s="368"/>
      <c r="P3" s="368"/>
      <c r="Q3" s="368"/>
      <c r="R3" s="368"/>
      <c r="S3" s="369"/>
    </row>
    <row r="4" spans="1:19" ht="15.6" customHeight="1" x14ac:dyDescent="0.3">
      <c r="A4" s="370"/>
      <c r="B4" s="371"/>
      <c r="C4" s="371"/>
      <c r="D4" s="371"/>
      <c r="E4" s="371"/>
      <c r="F4" s="371"/>
      <c r="G4" s="371"/>
      <c r="H4" s="371"/>
      <c r="I4" s="371"/>
      <c r="J4" s="371"/>
      <c r="K4" s="371"/>
      <c r="L4" s="371"/>
      <c r="M4" s="371"/>
      <c r="N4" s="371"/>
      <c r="O4" s="371"/>
      <c r="P4" s="371"/>
      <c r="Q4" s="371"/>
      <c r="R4" s="371"/>
      <c r="S4" s="372"/>
    </row>
    <row r="5" spans="1:19" x14ac:dyDescent="0.3">
      <c r="A5" s="271"/>
      <c r="S5" s="270"/>
    </row>
    <row r="6" spans="1:19" s="74" customFormat="1" ht="21.6" thickBot="1" x14ac:dyDescent="0.45">
      <c r="A6" s="332"/>
      <c r="B6" s="373"/>
      <c r="C6" s="373"/>
      <c r="D6" s="333"/>
      <c r="E6" s="374"/>
      <c r="F6" s="374"/>
      <c r="G6" s="333"/>
      <c r="H6" s="375"/>
      <c r="I6" s="375"/>
      <c r="J6" s="333"/>
      <c r="K6" s="376"/>
      <c r="L6" s="376"/>
      <c r="M6" s="333"/>
      <c r="N6" s="377"/>
      <c r="O6" s="377"/>
      <c r="P6" s="333"/>
      <c r="Q6" s="378"/>
      <c r="R6" s="378"/>
      <c r="S6" s="334"/>
    </row>
    <row r="7" spans="1:19" x14ac:dyDescent="0.3">
      <c r="A7" s="271"/>
      <c r="S7" s="270"/>
    </row>
    <row r="8" spans="1:19" x14ac:dyDescent="0.3">
      <c r="A8" s="271"/>
      <c r="S8" s="270"/>
    </row>
    <row r="9" spans="1:19" x14ac:dyDescent="0.3">
      <c r="A9" s="271"/>
      <c r="S9" s="270"/>
    </row>
    <row r="10" spans="1:19" x14ac:dyDescent="0.3">
      <c r="A10" s="271"/>
      <c r="S10" s="270"/>
    </row>
    <row r="11" spans="1:19" x14ac:dyDescent="0.3">
      <c r="A11" s="271"/>
      <c r="S11" s="270"/>
    </row>
    <row r="12" spans="1:19" ht="21" x14ac:dyDescent="0.4">
      <c r="A12" s="271"/>
      <c r="B12" s="333"/>
      <c r="K12" s="333"/>
      <c r="S12" s="270"/>
    </row>
    <row r="13" spans="1:19" x14ac:dyDescent="0.3">
      <c r="A13" s="271"/>
      <c r="S13" s="270"/>
    </row>
    <row r="14" spans="1:19" ht="18" x14ac:dyDescent="0.35">
      <c r="A14" s="271"/>
      <c r="B14" s="335"/>
      <c r="C14" s="335"/>
      <c r="D14" s="335"/>
      <c r="E14" s="335"/>
      <c r="F14" s="335"/>
      <c r="G14" s="335"/>
      <c r="H14" s="335"/>
      <c r="I14" s="335"/>
      <c r="K14" s="361"/>
      <c r="L14" s="361"/>
      <c r="M14" s="361"/>
      <c r="N14" s="361"/>
      <c r="O14" s="361"/>
      <c r="P14" s="361"/>
      <c r="Q14" s="361"/>
      <c r="R14" s="361"/>
      <c r="S14" s="270"/>
    </row>
    <row r="15" spans="1:19" x14ac:dyDescent="0.3">
      <c r="A15" s="271"/>
      <c r="B15" s="336"/>
      <c r="C15" s="336"/>
      <c r="D15" s="336"/>
      <c r="E15" s="336"/>
      <c r="F15" s="75"/>
      <c r="G15" s="75"/>
      <c r="H15" s="76"/>
      <c r="I15" s="76"/>
      <c r="K15" s="336"/>
      <c r="L15" s="336"/>
      <c r="M15" s="336"/>
      <c r="N15" s="336"/>
      <c r="O15" s="336"/>
      <c r="P15" s="336"/>
      <c r="Q15" s="379"/>
      <c r="R15" s="379"/>
      <c r="S15" s="270"/>
    </row>
    <row r="16" spans="1:19" x14ac:dyDescent="0.3">
      <c r="A16" s="271"/>
      <c r="B16" s="336"/>
      <c r="C16" s="336"/>
      <c r="D16" s="336"/>
      <c r="E16" s="336"/>
      <c r="F16" s="75"/>
      <c r="G16" s="75"/>
      <c r="I16" s="76"/>
      <c r="K16" s="336"/>
      <c r="L16" s="336"/>
      <c r="M16" s="336"/>
      <c r="N16" s="336"/>
      <c r="O16" s="336"/>
      <c r="P16" s="336"/>
      <c r="Q16" s="379"/>
      <c r="R16" s="379"/>
      <c r="S16" s="270"/>
    </row>
    <row r="17" spans="1:19" x14ac:dyDescent="0.3">
      <c r="A17" s="271"/>
      <c r="B17" s="336"/>
      <c r="C17" s="336"/>
      <c r="D17" s="336"/>
      <c r="E17" s="336"/>
      <c r="F17" s="75"/>
      <c r="G17" s="75"/>
      <c r="I17" s="337"/>
      <c r="K17" s="336"/>
      <c r="L17" s="336"/>
      <c r="M17" s="336"/>
      <c r="N17" s="336"/>
      <c r="O17" s="336"/>
      <c r="P17" s="336"/>
      <c r="S17" s="270"/>
    </row>
    <row r="18" spans="1:19" x14ac:dyDescent="0.3">
      <c r="A18" s="271"/>
      <c r="B18" s="336"/>
      <c r="C18" s="336"/>
      <c r="D18" s="336"/>
      <c r="E18" s="336"/>
      <c r="F18" s="75"/>
      <c r="G18" s="75"/>
      <c r="H18" s="337"/>
      <c r="I18" s="337"/>
      <c r="K18" s="336"/>
      <c r="L18" s="336"/>
      <c r="M18" s="336"/>
      <c r="N18" s="336"/>
      <c r="O18" s="336"/>
      <c r="P18" s="336"/>
      <c r="Q18" s="336"/>
      <c r="R18" s="336"/>
      <c r="S18" s="270"/>
    </row>
    <row r="19" spans="1:19" ht="15.6" customHeight="1" x14ac:dyDescent="0.3">
      <c r="A19" s="271"/>
      <c r="B19" s="336"/>
      <c r="C19" s="336"/>
      <c r="D19" s="336"/>
      <c r="E19" s="336"/>
      <c r="F19" s="75"/>
      <c r="G19" s="75"/>
      <c r="H19" s="337"/>
      <c r="I19" s="337"/>
      <c r="K19" s="338"/>
      <c r="L19" s="338"/>
      <c r="M19" s="338"/>
      <c r="N19" s="338"/>
      <c r="O19" s="338"/>
      <c r="P19" s="338"/>
      <c r="Q19" s="338"/>
      <c r="R19" s="338"/>
      <c r="S19" s="270"/>
    </row>
    <row r="20" spans="1:19" ht="15.6" customHeight="1" x14ac:dyDescent="0.3">
      <c r="A20" s="271"/>
      <c r="B20" s="336"/>
      <c r="C20" s="336"/>
      <c r="D20" s="336"/>
      <c r="E20" s="336"/>
      <c r="F20" s="75"/>
      <c r="G20" s="75"/>
      <c r="H20" s="337"/>
      <c r="I20" s="337"/>
      <c r="K20" s="338"/>
      <c r="L20" s="338"/>
      <c r="M20" s="338"/>
      <c r="N20" s="338"/>
      <c r="O20" s="338"/>
      <c r="P20" s="338"/>
      <c r="Q20" s="338"/>
      <c r="R20" s="338"/>
      <c r="S20" s="270"/>
    </row>
    <row r="21" spans="1:19" x14ac:dyDescent="0.3">
      <c r="A21" s="271"/>
      <c r="S21" s="270"/>
    </row>
    <row r="22" spans="1:19" ht="21" x14ac:dyDescent="0.4">
      <c r="A22" s="271"/>
      <c r="K22" s="333"/>
      <c r="S22" s="270"/>
    </row>
    <row r="23" spans="1:19" x14ac:dyDescent="0.3">
      <c r="A23" s="271"/>
      <c r="S23" s="270"/>
    </row>
    <row r="24" spans="1:19" x14ac:dyDescent="0.3">
      <c r="A24" s="271"/>
      <c r="S24" s="270"/>
    </row>
    <row r="25" spans="1:19" x14ac:dyDescent="0.3">
      <c r="A25" s="271"/>
      <c r="S25" s="270"/>
    </row>
    <row r="26" spans="1:19" s="77" customFormat="1" ht="18" x14ac:dyDescent="0.35">
      <c r="A26" s="339"/>
      <c r="K26" s="335"/>
      <c r="L26" s="335"/>
      <c r="M26" s="335"/>
      <c r="N26" s="335"/>
      <c r="O26" s="335"/>
      <c r="P26" s="335"/>
      <c r="Q26" s="335"/>
      <c r="R26" s="335"/>
      <c r="S26" s="270"/>
    </row>
    <row r="27" spans="1:19" x14ac:dyDescent="0.3">
      <c r="A27" s="271"/>
      <c r="K27" s="336"/>
      <c r="L27" s="336"/>
      <c r="M27" s="336"/>
      <c r="N27" s="336"/>
      <c r="O27" s="336"/>
      <c r="P27" s="336"/>
      <c r="Q27" s="336"/>
      <c r="R27" s="78"/>
      <c r="S27" s="270"/>
    </row>
    <row r="28" spans="1:19" x14ac:dyDescent="0.3">
      <c r="A28" s="271"/>
      <c r="K28" s="336"/>
      <c r="L28" s="336"/>
      <c r="M28" s="336"/>
      <c r="N28" s="336"/>
      <c r="O28" s="336"/>
      <c r="P28" s="336"/>
      <c r="Q28" s="336"/>
      <c r="R28" s="78"/>
      <c r="S28" s="270"/>
    </row>
    <row r="29" spans="1:19" x14ac:dyDescent="0.3">
      <c r="A29" s="271"/>
      <c r="K29" s="336"/>
      <c r="L29" s="336"/>
      <c r="M29" s="336"/>
      <c r="N29" s="336"/>
      <c r="O29" s="336"/>
      <c r="P29" s="336"/>
      <c r="Q29" s="336"/>
      <c r="R29" s="78"/>
      <c r="S29" s="270"/>
    </row>
    <row r="30" spans="1:19" x14ac:dyDescent="0.3">
      <c r="A30" s="271"/>
      <c r="K30" s="336"/>
      <c r="L30" s="336"/>
      <c r="M30" s="336"/>
      <c r="N30" s="336"/>
      <c r="O30" s="336"/>
      <c r="P30" s="336"/>
      <c r="Q30" s="336"/>
      <c r="R30" s="78"/>
      <c r="S30" s="270"/>
    </row>
    <row r="31" spans="1:19" x14ac:dyDescent="0.3">
      <c r="A31" s="271"/>
      <c r="K31" s="336"/>
      <c r="L31" s="336"/>
      <c r="M31" s="336"/>
      <c r="N31" s="336"/>
      <c r="O31" s="336"/>
      <c r="P31" s="336"/>
      <c r="Q31" s="336"/>
      <c r="R31" s="78"/>
      <c r="S31" s="270"/>
    </row>
    <row r="32" spans="1:19" x14ac:dyDescent="0.3">
      <c r="A32" s="271"/>
      <c r="K32" s="336"/>
      <c r="L32" s="336"/>
      <c r="M32" s="336"/>
      <c r="N32" s="336"/>
      <c r="O32" s="336"/>
      <c r="P32" s="336"/>
      <c r="Q32" s="336"/>
      <c r="R32" s="78"/>
      <c r="S32" s="270"/>
    </row>
    <row r="33" spans="1:19" x14ac:dyDescent="0.3">
      <c r="A33" s="271"/>
      <c r="K33" s="336"/>
      <c r="L33" s="336"/>
      <c r="M33" s="336"/>
      <c r="N33" s="336"/>
      <c r="O33" s="336"/>
      <c r="P33" s="336"/>
      <c r="Q33" s="336"/>
      <c r="R33" s="78"/>
      <c r="S33" s="270"/>
    </row>
    <row r="34" spans="1:19" x14ac:dyDescent="0.3">
      <c r="A34" s="271"/>
      <c r="K34" s="336"/>
      <c r="L34" s="336"/>
      <c r="M34" s="336"/>
      <c r="N34" s="336"/>
      <c r="O34" s="336"/>
      <c r="P34" s="336"/>
      <c r="Q34" s="336"/>
      <c r="R34" s="78"/>
      <c r="S34" s="270"/>
    </row>
    <row r="35" spans="1:19" x14ac:dyDescent="0.3">
      <c r="A35" s="359"/>
      <c r="B35" s="360"/>
      <c r="C35" s="360"/>
      <c r="D35" s="360"/>
      <c r="I35" s="363" t="s">
        <v>1</v>
      </c>
      <c r="J35" s="363"/>
      <c r="K35" s="363"/>
      <c r="L35" s="363"/>
      <c r="M35" s="336"/>
      <c r="N35" s="336"/>
      <c r="O35" s="336"/>
      <c r="P35" s="336"/>
      <c r="Q35" s="336"/>
      <c r="R35" s="78"/>
      <c r="S35" s="270"/>
    </row>
    <row r="36" spans="1:19" x14ac:dyDescent="0.3">
      <c r="A36" s="271"/>
      <c r="Q36" s="336"/>
      <c r="R36" s="78"/>
      <c r="S36" s="270"/>
    </row>
    <row r="37" spans="1:19" x14ac:dyDescent="0.3">
      <c r="A37" s="271" t="s">
        <v>2</v>
      </c>
      <c r="K37" s="336"/>
      <c r="L37" s="340"/>
      <c r="M37" s="336"/>
      <c r="N37" s="336"/>
      <c r="O37" s="336"/>
      <c r="P37" s="336"/>
      <c r="Q37" s="336"/>
      <c r="R37" s="78"/>
      <c r="S37" s="270"/>
    </row>
    <row r="38" spans="1:19" ht="15.6" customHeight="1" x14ac:dyDescent="0.3">
      <c r="A38" s="271"/>
      <c r="B38" s="341"/>
      <c r="C38" s="341"/>
      <c r="D38" s="341"/>
      <c r="E38" s="341"/>
      <c r="F38" s="341"/>
      <c r="G38" s="341"/>
      <c r="H38" s="341"/>
      <c r="K38" s="362"/>
      <c r="L38" s="362"/>
      <c r="M38" s="362"/>
      <c r="N38" s="362"/>
      <c r="P38" s="336"/>
      <c r="Q38" s="336"/>
      <c r="R38" s="78"/>
      <c r="S38" s="270"/>
    </row>
    <row r="39" spans="1:19" ht="15.6" customHeight="1" x14ac:dyDescent="0.3">
      <c r="A39" s="271"/>
      <c r="B39" s="341"/>
      <c r="C39" s="341"/>
      <c r="D39" s="341"/>
      <c r="E39" s="341"/>
      <c r="F39" s="341"/>
      <c r="G39" s="341"/>
      <c r="H39" s="341"/>
      <c r="I39" s="341"/>
      <c r="K39" s="336"/>
      <c r="L39" s="336"/>
      <c r="M39" s="336"/>
      <c r="N39" s="336"/>
      <c r="O39" s="336"/>
      <c r="P39" s="336"/>
      <c r="Q39" s="336"/>
      <c r="R39" s="78"/>
      <c r="S39" s="270"/>
    </row>
    <row r="40" spans="1:19" x14ac:dyDescent="0.3">
      <c r="A40" s="271"/>
      <c r="K40" s="336"/>
      <c r="L40" s="336"/>
      <c r="M40" s="336"/>
      <c r="N40" s="336"/>
      <c r="O40" s="336"/>
      <c r="P40" s="336"/>
      <c r="R40" s="78"/>
      <c r="S40" s="270"/>
    </row>
    <row r="41" spans="1:19" x14ac:dyDescent="0.3">
      <c r="A41" s="271"/>
      <c r="K41" s="336"/>
      <c r="L41" s="336"/>
      <c r="M41" s="336"/>
      <c r="N41" s="336"/>
      <c r="O41" s="336"/>
      <c r="P41" s="336"/>
      <c r="R41" s="78"/>
      <c r="S41" s="270"/>
    </row>
    <row r="42" spans="1:19" ht="18" x14ac:dyDescent="0.35">
      <c r="A42" s="271"/>
      <c r="B42" s="335"/>
      <c r="C42" s="335"/>
      <c r="D42" s="335"/>
      <c r="E42" s="335"/>
      <c r="F42" s="335"/>
      <c r="G42" s="335"/>
      <c r="H42" s="335"/>
      <c r="I42" s="335"/>
      <c r="K42" s="336"/>
      <c r="L42" s="336"/>
      <c r="M42" s="336"/>
      <c r="N42" s="336"/>
      <c r="O42" s="336"/>
      <c r="P42" s="336"/>
      <c r="R42" s="78"/>
      <c r="S42" s="270"/>
    </row>
    <row r="43" spans="1:19" x14ac:dyDescent="0.3">
      <c r="A43" s="271"/>
      <c r="B43" s="336"/>
      <c r="C43" s="336"/>
      <c r="D43" s="336"/>
      <c r="E43" s="336"/>
      <c r="F43" s="336"/>
      <c r="G43" s="336"/>
      <c r="H43" s="336"/>
      <c r="I43" s="78"/>
      <c r="K43" s="336"/>
      <c r="L43" s="336"/>
      <c r="M43" s="336"/>
      <c r="N43" s="336"/>
      <c r="O43" s="336"/>
      <c r="P43" s="336"/>
      <c r="R43" s="78"/>
      <c r="S43" s="270"/>
    </row>
    <row r="44" spans="1:19" x14ac:dyDescent="0.3">
      <c r="A44" s="271"/>
      <c r="B44" s="336"/>
      <c r="C44" s="336"/>
      <c r="D44" s="336"/>
      <c r="E44" s="336"/>
      <c r="F44" s="336"/>
      <c r="G44" s="336"/>
      <c r="H44" s="336"/>
      <c r="I44" s="78"/>
      <c r="K44" s="336"/>
      <c r="L44" s="336"/>
      <c r="M44" s="336"/>
      <c r="N44" s="336"/>
      <c r="O44" s="336"/>
      <c r="P44" s="336"/>
      <c r="R44" s="78"/>
      <c r="S44" s="270"/>
    </row>
    <row r="45" spans="1:19" x14ac:dyDescent="0.3">
      <c r="A45" s="271"/>
      <c r="B45" s="336"/>
      <c r="C45" s="336"/>
      <c r="D45" s="336"/>
      <c r="E45" s="336"/>
      <c r="F45" s="336"/>
      <c r="G45" s="336"/>
      <c r="H45" s="336"/>
      <c r="I45" s="78"/>
      <c r="K45" s="336"/>
      <c r="L45" s="336"/>
      <c r="M45" s="336"/>
      <c r="N45" s="336"/>
      <c r="O45" s="336"/>
      <c r="P45" s="336"/>
      <c r="R45" s="78"/>
      <c r="S45" s="270"/>
    </row>
    <row r="46" spans="1:19" x14ac:dyDescent="0.3">
      <c r="A46" s="271"/>
      <c r="B46" s="336"/>
      <c r="C46" s="336"/>
      <c r="D46" s="336"/>
      <c r="E46" s="336"/>
      <c r="F46" s="336"/>
      <c r="G46" s="336"/>
      <c r="H46" s="336"/>
      <c r="I46" s="78"/>
      <c r="K46" s="336"/>
      <c r="L46" s="336"/>
      <c r="M46" s="336"/>
      <c r="N46" s="336"/>
      <c r="O46" s="336"/>
      <c r="P46" s="336"/>
      <c r="R46" s="78"/>
      <c r="S46" s="270"/>
    </row>
    <row r="47" spans="1:19" x14ac:dyDescent="0.3">
      <c r="A47" s="271"/>
      <c r="B47" s="336"/>
      <c r="C47" s="336"/>
      <c r="D47" s="336"/>
      <c r="E47" s="336"/>
      <c r="F47" s="336"/>
      <c r="G47" s="336"/>
      <c r="H47" s="336"/>
      <c r="I47" s="78"/>
      <c r="K47" s="336"/>
      <c r="L47" s="336"/>
      <c r="M47" s="336"/>
      <c r="N47" s="336"/>
      <c r="O47" s="336"/>
      <c r="P47" s="336"/>
      <c r="R47" s="78"/>
      <c r="S47" s="270"/>
    </row>
    <row r="48" spans="1:19" x14ac:dyDescent="0.3">
      <c r="A48" s="271"/>
      <c r="B48" s="336"/>
      <c r="C48" s="336"/>
      <c r="D48" s="336"/>
      <c r="E48" s="336"/>
      <c r="F48" s="336"/>
      <c r="G48" s="336"/>
      <c r="H48" s="336"/>
      <c r="I48" s="78"/>
      <c r="K48" s="336"/>
      <c r="L48" s="336"/>
      <c r="M48" s="336"/>
      <c r="N48" s="336"/>
      <c r="O48" s="336"/>
      <c r="P48" s="336"/>
      <c r="R48" s="78"/>
      <c r="S48" s="270"/>
    </row>
    <row r="49" spans="1:19" x14ac:dyDescent="0.3">
      <c r="A49" s="271"/>
      <c r="B49" s="336"/>
      <c r="C49" s="336"/>
      <c r="D49" s="336"/>
      <c r="E49" s="336"/>
      <c r="F49" s="336"/>
      <c r="G49" s="336"/>
      <c r="H49" s="336"/>
      <c r="I49" s="78"/>
      <c r="K49" s="336"/>
      <c r="L49" s="336"/>
      <c r="M49" s="336"/>
      <c r="N49" s="336"/>
      <c r="O49" s="336"/>
      <c r="P49" s="336"/>
      <c r="R49" s="78"/>
      <c r="S49" s="270"/>
    </row>
    <row r="50" spans="1:19" x14ac:dyDescent="0.3">
      <c r="A50" s="271"/>
      <c r="B50" s="336"/>
      <c r="C50" s="336"/>
      <c r="D50" s="336"/>
      <c r="E50" s="336"/>
      <c r="F50" s="336"/>
      <c r="G50" s="336"/>
      <c r="H50" s="336"/>
      <c r="I50" s="78"/>
      <c r="K50" s="336"/>
      <c r="L50" s="336"/>
      <c r="M50" s="336"/>
      <c r="N50" s="336"/>
      <c r="O50" s="336"/>
      <c r="P50" s="336"/>
      <c r="R50" s="78"/>
      <c r="S50" s="270"/>
    </row>
    <row r="51" spans="1:19" x14ac:dyDescent="0.3">
      <c r="A51" s="271"/>
      <c r="B51" s="336"/>
      <c r="C51" s="336"/>
      <c r="D51" s="336"/>
      <c r="E51" s="336"/>
      <c r="F51" s="336"/>
      <c r="G51" s="336"/>
      <c r="H51" s="336"/>
      <c r="I51" s="78"/>
      <c r="K51" s="336"/>
      <c r="L51" s="336"/>
      <c r="M51" s="336"/>
      <c r="N51" s="336"/>
      <c r="O51" s="336"/>
      <c r="P51" s="336"/>
      <c r="R51" s="78"/>
      <c r="S51" s="270"/>
    </row>
    <row r="52" spans="1:19" x14ac:dyDescent="0.3">
      <c r="A52" s="271"/>
      <c r="B52" s="336"/>
      <c r="C52" s="336"/>
      <c r="D52" s="336"/>
      <c r="E52" s="336"/>
      <c r="F52" s="336"/>
      <c r="G52" s="336"/>
      <c r="H52" s="336"/>
      <c r="I52" s="78"/>
      <c r="K52" s="336"/>
      <c r="L52" s="336"/>
      <c r="M52" s="336"/>
      <c r="N52" s="336"/>
      <c r="O52" s="336"/>
      <c r="P52" s="336"/>
      <c r="R52" s="78"/>
      <c r="S52" s="270"/>
    </row>
    <row r="53" spans="1:19" x14ac:dyDescent="0.3">
      <c r="A53" s="271"/>
      <c r="B53" s="336"/>
      <c r="C53" s="336"/>
      <c r="D53" s="336"/>
      <c r="E53" s="336"/>
      <c r="F53" s="336"/>
      <c r="G53" s="336"/>
      <c r="H53" s="336"/>
      <c r="I53" s="78"/>
      <c r="K53" s="336"/>
      <c r="L53" s="336"/>
      <c r="M53" s="336"/>
      <c r="N53" s="336"/>
      <c r="O53" s="336"/>
      <c r="P53" s="336"/>
      <c r="R53" s="78"/>
      <c r="S53" s="270"/>
    </row>
    <row r="54" spans="1:19" x14ac:dyDescent="0.3">
      <c r="A54" s="271"/>
      <c r="B54" s="336"/>
      <c r="C54" s="336"/>
      <c r="D54" s="336"/>
      <c r="E54" s="336"/>
      <c r="F54" s="336"/>
      <c r="G54" s="336"/>
      <c r="H54" s="336"/>
      <c r="I54" s="78"/>
      <c r="K54" s="336"/>
      <c r="L54" s="336"/>
      <c r="M54" s="336"/>
      <c r="N54" s="336"/>
      <c r="O54" s="336"/>
      <c r="P54" s="336"/>
      <c r="R54" s="78"/>
      <c r="S54" s="270"/>
    </row>
    <row r="55" spans="1:19" x14ac:dyDescent="0.3">
      <c r="A55" s="271"/>
      <c r="B55" s="336"/>
      <c r="C55" s="336"/>
      <c r="D55" s="336"/>
      <c r="E55" s="336"/>
      <c r="F55" s="336"/>
      <c r="G55" s="336"/>
      <c r="H55" s="336"/>
      <c r="I55" s="78"/>
      <c r="K55" s="336"/>
      <c r="L55" s="336"/>
      <c r="M55" s="336"/>
      <c r="N55" s="336"/>
      <c r="O55" s="336"/>
      <c r="P55" s="336"/>
      <c r="R55" s="78"/>
      <c r="S55" s="270"/>
    </row>
    <row r="56" spans="1:19" x14ac:dyDescent="0.3">
      <c r="A56" s="271"/>
      <c r="S56" s="270"/>
    </row>
    <row r="57" spans="1:19" x14ac:dyDescent="0.3">
      <c r="A57" s="271"/>
      <c r="S57" s="270"/>
    </row>
    <row r="58" spans="1:19" x14ac:dyDescent="0.3">
      <c r="A58" s="271"/>
      <c r="S58" s="270"/>
    </row>
    <row r="59" spans="1:19" x14ac:dyDescent="0.3">
      <c r="A59" s="271"/>
      <c r="S59" s="270"/>
    </row>
    <row r="60" spans="1:19" x14ac:dyDescent="0.3">
      <c r="A60" s="271"/>
      <c r="S60" s="270"/>
    </row>
    <row r="61" spans="1:19" x14ac:dyDescent="0.3">
      <c r="A61" s="271"/>
      <c r="S61" s="270"/>
    </row>
    <row r="62" spans="1:19" x14ac:dyDescent="0.3">
      <c r="A62" s="271"/>
      <c r="S62" s="270"/>
    </row>
    <row r="63" spans="1:19" x14ac:dyDescent="0.3">
      <c r="A63" s="271"/>
      <c r="S63" s="270"/>
    </row>
    <row r="64" spans="1:19" x14ac:dyDescent="0.3">
      <c r="A64" s="271"/>
      <c r="S64" s="270"/>
    </row>
    <row r="65" spans="1:19" x14ac:dyDescent="0.3">
      <c r="A65" s="271"/>
      <c r="S65" s="270"/>
    </row>
    <row r="66" spans="1:19" x14ac:dyDescent="0.3">
      <c r="A66" s="271"/>
      <c r="S66" s="270"/>
    </row>
    <row r="67" spans="1:19" x14ac:dyDescent="0.3">
      <c r="A67" s="271"/>
      <c r="S67" s="270"/>
    </row>
    <row r="68" spans="1:19" x14ac:dyDescent="0.3">
      <c r="A68" s="271"/>
      <c r="S68" s="270"/>
    </row>
    <row r="69" spans="1:19" x14ac:dyDescent="0.3">
      <c r="A69" s="271"/>
      <c r="S69" s="270"/>
    </row>
    <row r="70" spans="1:19" x14ac:dyDescent="0.3">
      <c r="A70" s="271"/>
      <c r="S70" s="270"/>
    </row>
    <row r="71" spans="1:19" x14ac:dyDescent="0.3">
      <c r="A71" s="271"/>
      <c r="S71" s="270"/>
    </row>
    <row r="72" spans="1:19" x14ac:dyDescent="0.3">
      <c r="A72" s="271"/>
      <c r="S72" s="270"/>
    </row>
    <row r="73" spans="1:19" x14ac:dyDescent="0.3">
      <c r="A73" s="271"/>
      <c r="S73" s="270"/>
    </row>
    <row r="74" spans="1:19" x14ac:dyDescent="0.3">
      <c r="A74" s="271"/>
      <c r="S74" s="270"/>
    </row>
    <row r="75" spans="1:19" x14ac:dyDescent="0.3">
      <c r="A75" s="271"/>
      <c r="S75" s="270"/>
    </row>
    <row r="76" spans="1:19" x14ac:dyDescent="0.3">
      <c r="A76" s="271"/>
      <c r="S76" s="270"/>
    </row>
    <row r="77" spans="1:19" x14ac:dyDescent="0.3">
      <c r="A77" s="342"/>
      <c r="B77" s="272"/>
      <c r="C77" s="272"/>
      <c r="D77" s="272"/>
      <c r="E77" s="272"/>
      <c r="F77" s="272"/>
      <c r="G77" s="272"/>
      <c r="H77" s="272"/>
      <c r="I77" s="272"/>
      <c r="J77" s="272"/>
      <c r="K77" s="272"/>
      <c r="L77" s="272"/>
      <c r="M77" s="272"/>
      <c r="N77" s="272"/>
      <c r="O77" s="272"/>
      <c r="P77" s="272"/>
      <c r="Q77" s="272"/>
      <c r="R77" s="272"/>
      <c r="S77" s="273"/>
    </row>
  </sheetData>
  <mergeCells count="14">
    <mergeCell ref="A35:D35"/>
    <mergeCell ref="K14:P14"/>
    <mergeCell ref="K38:N38"/>
    <mergeCell ref="I35:L35"/>
    <mergeCell ref="A1:S4"/>
    <mergeCell ref="B6:C6"/>
    <mergeCell ref="E6:F6"/>
    <mergeCell ref="H6:I6"/>
    <mergeCell ref="K6:L6"/>
    <mergeCell ref="N6:O6"/>
    <mergeCell ref="Q6:R6"/>
    <mergeCell ref="Q16:R16"/>
    <mergeCell ref="Q14:R14"/>
    <mergeCell ref="Q15:R15"/>
  </mergeCells>
  <conditionalFormatting sqref="I43:I55">
    <cfRule type="expression" dxfId="5" priority="3">
      <formula>I43=0</formula>
    </cfRule>
    <cfRule type="expression" dxfId="4" priority="4">
      <formula>I43&lt;1</formula>
    </cfRule>
  </conditionalFormatting>
  <conditionalFormatting sqref="R27:R55">
    <cfRule type="expression" dxfId="3" priority="1">
      <formula>R27=0</formula>
    </cfRule>
    <cfRule type="expression" dxfId="2" priority="2">
      <formula>R27&lt;1</formula>
    </cfRule>
  </conditionalFormatting>
  <pageMargins left="0.7" right="0.7" top="0.75" bottom="0.75" header="0.3" footer="0.3"/>
  <pageSetup scale="44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/>
  <dimension ref="A3:G11"/>
  <sheetViews>
    <sheetView workbookViewId="0">
      <selection activeCell="E21" sqref="E21"/>
    </sheetView>
  </sheetViews>
  <sheetFormatPr defaultColWidth="8.81640625" defaultRowHeight="15" x14ac:dyDescent="0.25"/>
  <cols>
    <col min="1" max="1" width="8.81640625" style="15"/>
    <col min="2" max="2" width="30.453125" style="15" bestFit="1" customWidth="1"/>
    <col min="3" max="3" width="15" style="15" bestFit="1" customWidth="1"/>
    <col min="4" max="4" width="14.54296875" style="15" bestFit="1" customWidth="1"/>
    <col min="5" max="5" width="16.54296875" style="15" bestFit="1" customWidth="1"/>
    <col min="6" max="6" width="34.90625" style="15" bestFit="1" customWidth="1"/>
    <col min="7" max="7" width="24" style="67" bestFit="1" customWidth="1"/>
    <col min="8" max="16384" width="8.81640625" style="15"/>
  </cols>
  <sheetData>
    <row r="3" spans="1:6" x14ac:dyDescent="0.25">
      <c r="A3" s="17" t="s">
        <v>3</v>
      </c>
    </row>
    <row r="4" spans="1:6" x14ac:dyDescent="0.25">
      <c r="B4" s="16" t="s">
        <v>4</v>
      </c>
      <c r="C4" s="16" t="s">
        <v>5</v>
      </c>
    </row>
    <row r="5" spans="1:6" x14ac:dyDescent="0.25">
      <c r="B5" s="15" t="s">
        <v>6</v>
      </c>
      <c r="C5" s="22">
        <f>'COST SUMMARY'!E38</f>
        <v>5583475.7569324998</v>
      </c>
      <c r="D5" s="18">
        <f>C5/$C$11</f>
        <v>0.3486852169183447</v>
      </c>
    </row>
    <row r="6" spans="1:6" x14ac:dyDescent="0.25">
      <c r="B6" s="15" t="s">
        <v>7</v>
      </c>
      <c r="C6" s="22">
        <f>'COST SUMMARY'!D38</f>
        <v>6739269.7645013481</v>
      </c>
      <c r="D6" s="18">
        <f t="shared" ref="D6:D10" si="0">C6/$C$11</f>
        <v>0.4208639639544875</v>
      </c>
      <c r="E6" s="16" t="s">
        <v>4</v>
      </c>
      <c r="F6" s="16" t="s">
        <v>8</v>
      </c>
    </row>
    <row r="7" spans="1:6" x14ac:dyDescent="0.25">
      <c r="B7" s="15" t="s">
        <v>9</v>
      </c>
      <c r="C7" s="22">
        <f>'COST SUMMARY'!E39</f>
        <v>372864.51104795234</v>
      </c>
      <c r="D7" s="18">
        <f>C7/$C$11</f>
        <v>2.3285198785807058E-2</v>
      </c>
      <c r="E7" s="15" t="s">
        <v>9</v>
      </c>
      <c r="F7" s="19">
        <f>C7/C5</f>
        <v>6.6780000000000006E-2</v>
      </c>
    </row>
    <row r="8" spans="1:6" x14ac:dyDescent="0.25">
      <c r="B8" s="15" t="s">
        <v>10</v>
      </c>
      <c r="C8" s="22">
        <f>'COST SUMMARY'!E40</f>
        <v>1395868.939233125</v>
      </c>
      <c r="D8" s="18">
        <f>C8/$C$11</f>
        <v>8.7171304229586175E-2</v>
      </c>
      <c r="E8" s="15" t="s">
        <v>10</v>
      </c>
      <c r="F8" s="19">
        <f>C8/C5</f>
        <v>0.25</v>
      </c>
    </row>
    <row r="9" spans="1:6" x14ac:dyDescent="0.25">
      <c r="B9" s="15" t="s">
        <v>11</v>
      </c>
      <c r="C9" s="22">
        <f>'COST SUMMARY'!D41</f>
        <v>1684817.441125337</v>
      </c>
      <c r="D9" s="18">
        <f t="shared" si="0"/>
        <v>0.10521599098862187</v>
      </c>
      <c r="E9" s="15" t="s">
        <v>11</v>
      </c>
      <c r="F9" s="19">
        <f>C9/C6</f>
        <v>0.25</v>
      </c>
    </row>
    <row r="10" spans="1:6" x14ac:dyDescent="0.25">
      <c r="B10" s="15" t="s">
        <v>12</v>
      </c>
      <c r="C10" s="22">
        <f>'COST SUMMARY'!F42</f>
        <v>236644.44619260391</v>
      </c>
      <c r="D10" s="18">
        <f t="shared" si="0"/>
        <v>1.4778325123152709E-2</v>
      </c>
      <c r="E10" s="15" t="s">
        <v>12</v>
      </c>
      <c r="F10" s="19">
        <f>C10/SUM(C4:C9)</f>
        <v>1.4999999999999998E-2</v>
      </c>
    </row>
    <row r="11" spans="1:6" x14ac:dyDescent="0.25">
      <c r="C11" s="22">
        <f>SUM(C5:C10)</f>
        <v>16012940.859032866</v>
      </c>
      <c r="E11" s="15" t="s">
        <v>13</v>
      </c>
      <c r="F11" s="18">
        <f>'COST SUMMARY'!L11</f>
        <v>0.05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theme="3" tint="0.39997558519241921"/>
    <pageSetUpPr fitToPage="1"/>
  </sheetPr>
  <dimension ref="A1:T94"/>
  <sheetViews>
    <sheetView view="pageBreakPreview" zoomScale="60" zoomScaleNormal="55" workbookViewId="0">
      <selection activeCell="E10" sqref="E10"/>
    </sheetView>
  </sheetViews>
  <sheetFormatPr defaultColWidth="8.90625" defaultRowHeight="15.6" x14ac:dyDescent="0.25"/>
  <cols>
    <col min="1" max="1" width="7.36328125" style="1" customWidth="1"/>
    <col min="2" max="2" width="13.90625" style="4" customWidth="1"/>
    <col min="3" max="3" width="34.6328125" style="4" customWidth="1"/>
    <col min="4" max="4" width="16" style="98" customWidth="1"/>
    <col min="5" max="5" width="14.453125" style="5" bestFit="1" customWidth="1"/>
    <col min="6" max="6" width="15.36328125" style="5" customWidth="1"/>
    <col min="7" max="7" width="12.81640625" style="5" customWidth="1"/>
    <col min="8" max="8" width="7.453125" style="4" customWidth="1"/>
    <col min="9" max="9" width="3.08984375" style="4" customWidth="1"/>
    <col min="10" max="10" width="19.90625" style="6" customWidth="1"/>
    <col min="11" max="11" width="18" style="6" customWidth="1"/>
    <col min="12" max="12" width="15.08984375" style="6" customWidth="1"/>
    <col min="13" max="13" width="20.6328125" style="6" customWidth="1"/>
    <col min="14" max="14" width="14.6328125" style="6" customWidth="1"/>
    <col min="15" max="16" width="13" style="6" customWidth="1"/>
    <col min="17" max="17" width="5.08984375" style="6" customWidth="1"/>
    <col min="18" max="18" width="17.90625" style="6" customWidth="1"/>
    <col min="19" max="19" width="12" style="99" customWidth="1"/>
    <col min="20" max="20" width="8.90625" style="1"/>
    <col min="21" max="21" width="10.36328125" style="1" bestFit="1" customWidth="1"/>
    <col min="22" max="16384" width="8.90625" style="1"/>
  </cols>
  <sheetData>
    <row r="1" spans="1:20" ht="34.950000000000003" customHeight="1" x14ac:dyDescent="0.25">
      <c r="A1" s="385" t="s">
        <v>14</v>
      </c>
      <c r="B1" s="386"/>
      <c r="C1" s="386"/>
      <c r="D1" s="386"/>
      <c r="E1" s="386"/>
      <c r="F1" s="386"/>
      <c r="G1" s="386"/>
      <c r="H1" s="386"/>
      <c r="I1" s="386"/>
      <c r="J1" s="386"/>
      <c r="K1" s="386"/>
      <c r="L1" s="386"/>
      <c r="M1" s="386"/>
      <c r="N1" s="386"/>
      <c r="O1" s="386"/>
      <c r="P1" s="386"/>
      <c r="Q1" s="387"/>
      <c r="R1" s="1"/>
      <c r="S1" s="1"/>
    </row>
    <row r="2" spans="1:20" s="39" customFormat="1" ht="34.950000000000003" customHeight="1" x14ac:dyDescent="0.2">
      <c r="A2" s="388"/>
      <c r="B2" s="389"/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  <c r="N2" s="389"/>
      <c r="O2" s="389"/>
      <c r="P2" s="389"/>
      <c r="Q2" s="390"/>
      <c r="R2" s="1"/>
      <c r="S2" s="1"/>
      <c r="T2" s="1"/>
    </row>
    <row r="3" spans="1:20" x14ac:dyDescent="0.25">
      <c r="A3" s="79"/>
      <c r="B3" s="156"/>
      <c r="C3" s="156"/>
      <c r="D3" s="274"/>
      <c r="E3" s="130"/>
      <c r="F3" s="130"/>
      <c r="G3" s="130"/>
      <c r="H3" s="156"/>
      <c r="I3" s="156"/>
      <c r="J3" s="275"/>
      <c r="K3" s="275"/>
      <c r="L3" s="275"/>
      <c r="M3" s="275"/>
      <c r="N3" s="275"/>
      <c r="O3" s="275"/>
      <c r="P3" s="275"/>
      <c r="Q3" s="80"/>
      <c r="R3" s="1"/>
      <c r="S3" s="1"/>
    </row>
    <row r="4" spans="1:20" ht="21" x14ac:dyDescent="0.4">
      <c r="A4" s="79"/>
      <c r="B4" s="156"/>
      <c r="C4" s="276" t="s">
        <v>15</v>
      </c>
      <c r="D4" s="142">
        <f>'BASE BID'!K4</f>
        <v>0</v>
      </c>
      <c r="E4" s="130"/>
      <c r="F4" s="130"/>
      <c r="G4" s="130"/>
      <c r="H4" s="156"/>
      <c r="I4" s="156"/>
      <c r="J4" s="128"/>
      <c r="K4" s="276" t="s">
        <v>16</v>
      </c>
      <c r="L4" s="277">
        <f>'BASE BID'!K7</f>
        <v>0</v>
      </c>
      <c r="M4" s="128"/>
      <c r="N4" s="128"/>
      <c r="O4" s="128"/>
      <c r="P4" s="128"/>
      <c r="Q4" s="81"/>
      <c r="R4" s="1"/>
      <c r="S4" s="1"/>
    </row>
    <row r="5" spans="1:20" ht="21" x14ac:dyDescent="0.4">
      <c r="A5" s="79"/>
      <c r="B5" s="156"/>
      <c r="C5" s="276" t="s">
        <v>17</v>
      </c>
      <c r="D5" s="278">
        <f>'BASE BID'!K5</f>
        <v>0</v>
      </c>
      <c r="E5" s="130"/>
      <c r="F5" s="130"/>
      <c r="G5" s="130"/>
      <c r="H5" s="156"/>
      <c r="I5" s="156"/>
      <c r="J5" s="128"/>
      <c r="K5" s="276" t="s">
        <v>18</v>
      </c>
      <c r="L5" s="279" t="s">
        <v>1286</v>
      </c>
      <c r="M5" s="279"/>
      <c r="N5" s="279"/>
      <c r="O5" s="279"/>
      <c r="P5" s="279"/>
      <c r="Q5" s="81"/>
      <c r="R5" s="1"/>
      <c r="S5" s="1"/>
    </row>
    <row r="6" spans="1:20" ht="20.25" customHeight="1" x14ac:dyDescent="0.4">
      <c r="A6" s="79"/>
      <c r="B6" s="156"/>
      <c r="C6" s="280" t="s">
        <v>19</v>
      </c>
      <c r="D6" s="392">
        <f>'BASE BID'!K6</f>
        <v>0</v>
      </c>
      <c r="E6" s="392"/>
      <c r="F6" s="392"/>
      <c r="G6" s="392"/>
      <c r="H6" s="392"/>
      <c r="I6" s="392"/>
      <c r="J6" s="128"/>
      <c r="K6" s="70" t="s">
        <v>20</v>
      </c>
      <c r="L6" s="82">
        <f>D10</f>
        <v>16012940.859032864</v>
      </c>
      <c r="M6" s="279"/>
      <c r="N6" s="279"/>
      <c r="O6" s="279"/>
      <c r="P6" s="279"/>
      <c r="Q6" s="81"/>
      <c r="R6" s="1"/>
      <c r="S6" s="1"/>
    </row>
    <row r="7" spans="1:20" ht="21" x14ac:dyDescent="0.4">
      <c r="A7" s="79"/>
      <c r="B7" s="156"/>
      <c r="C7" s="276"/>
      <c r="D7" s="392"/>
      <c r="E7" s="392"/>
      <c r="F7" s="392"/>
      <c r="G7" s="392"/>
      <c r="H7" s="392"/>
      <c r="I7" s="392"/>
      <c r="J7" s="128"/>
      <c r="K7" s="128"/>
      <c r="L7" s="128"/>
      <c r="M7" s="128"/>
      <c r="N7" s="128"/>
      <c r="O7" s="128"/>
      <c r="P7" s="128"/>
      <c r="Q7" s="80"/>
      <c r="R7" s="1"/>
      <c r="S7" s="1"/>
    </row>
    <row r="8" spans="1:20" ht="16.5" customHeight="1" x14ac:dyDescent="0.25">
      <c r="A8" s="79"/>
      <c r="B8" s="156"/>
      <c r="C8" s="156"/>
      <c r="D8" s="274"/>
      <c r="E8" s="130"/>
      <c r="F8" s="130"/>
      <c r="G8" s="130"/>
      <c r="H8" s="156"/>
      <c r="I8" s="156"/>
      <c r="J8" s="275"/>
      <c r="K8" s="275"/>
      <c r="L8" s="275"/>
      <c r="M8" s="275"/>
      <c r="N8" s="275"/>
      <c r="O8" s="128"/>
      <c r="P8" s="128"/>
      <c r="Q8" s="80"/>
      <c r="R8" s="1"/>
      <c r="S8" s="1"/>
    </row>
    <row r="9" spans="1:20" ht="49.2" customHeight="1" x14ac:dyDescent="0.25">
      <c r="A9" s="79"/>
      <c r="B9" s="384" t="s">
        <v>21</v>
      </c>
      <c r="C9" s="384"/>
      <c r="D9" s="295" t="s">
        <v>22</v>
      </c>
      <c r="E9" s="281"/>
      <c r="F9" s="130"/>
      <c r="G9" s="130"/>
      <c r="H9" s="128"/>
      <c r="I9" s="128"/>
      <c r="J9" s="393" t="s">
        <v>23</v>
      </c>
      <c r="K9" s="393"/>
      <c r="L9" s="393"/>
      <c r="M9" s="282"/>
      <c r="N9" s="282"/>
      <c r="O9" s="128"/>
      <c r="P9" s="128"/>
      <c r="Q9" s="80"/>
      <c r="R9" s="1"/>
      <c r="S9" s="1"/>
    </row>
    <row r="10" spans="1:20" s="83" customFormat="1" ht="24" customHeight="1" x14ac:dyDescent="0.25">
      <c r="A10" s="84"/>
      <c r="B10" s="394" t="s">
        <v>24</v>
      </c>
      <c r="C10" s="394"/>
      <c r="D10" s="296">
        <f>'BASE BID'!E9</f>
        <v>16012940.859032864</v>
      </c>
      <c r="E10" s="283"/>
      <c r="F10" s="284"/>
      <c r="G10" s="285"/>
      <c r="H10" s="285"/>
      <c r="I10" s="285"/>
      <c r="J10" s="393"/>
      <c r="K10" s="393"/>
      <c r="L10" s="393"/>
      <c r="M10" s="284"/>
      <c r="N10" s="284"/>
      <c r="O10" s="128"/>
      <c r="P10" s="128"/>
      <c r="Q10" s="80"/>
      <c r="R10" s="1"/>
      <c r="S10" s="1"/>
      <c r="T10" s="1"/>
    </row>
    <row r="11" spans="1:20" s="83" customFormat="1" ht="29.4" customHeight="1" x14ac:dyDescent="0.25">
      <c r="A11" s="84"/>
      <c r="B11" s="391" t="s">
        <v>25</v>
      </c>
      <c r="C11" s="391"/>
      <c r="D11" s="391"/>
      <c r="E11" s="281"/>
      <c r="F11" s="285"/>
      <c r="G11" s="285"/>
      <c r="H11" s="285"/>
      <c r="I11" s="285"/>
      <c r="J11" s="395" t="s">
        <v>26</v>
      </c>
      <c r="K11" s="395"/>
      <c r="L11" s="297">
        <v>0.05</v>
      </c>
      <c r="M11" s="284"/>
      <c r="N11" s="284"/>
      <c r="O11" s="128"/>
      <c r="P11" s="128"/>
      <c r="Q11" s="80"/>
      <c r="R11" s="1"/>
      <c r="S11" s="1"/>
      <c r="T11" s="1"/>
    </row>
    <row r="12" spans="1:20" s="83" customFormat="1" ht="29.4" customHeight="1" x14ac:dyDescent="0.25">
      <c r="A12" s="84"/>
      <c r="B12" s="382"/>
      <c r="C12" s="382"/>
      <c r="D12" s="85"/>
      <c r="E12" s="281"/>
      <c r="F12" s="286"/>
      <c r="G12" s="286"/>
      <c r="H12" s="287"/>
      <c r="I12" s="287"/>
      <c r="J12" s="287"/>
      <c r="K12" s="287"/>
      <c r="L12" s="287"/>
      <c r="M12" s="287"/>
      <c r="N12" s="288"/>
      <c r="O12" s="128"/>
      <c r="P12" s="128"/>
      <c r="Q12" s="80"/>
      <c r="R12" s="1"/>
      <c r="S12" s="1"/>
      <c r="T12" s="1"/>
    </row>
    <row r="13" spans="1:20" s="83" customFormat="1" ht="25.8" x14ac:dyDescent="0.25">
      <c r="A13" s="86"/>
      <c r="B13" s="383" t="s">
        <v>27</v>
      </c>
      <c r="C13" s="383"/>
      <c r="D13" s="383"/>
      <c r="E13" s="383"/>
      <c r="F13" s="383"/>
      <c r="G13" s="383"/>
      <c r="H13" s="287"/>
      <c r="I13" s="287"/>
      <c r="J13" s="287"/>
      <c r="K13" s="287"/>
      <c r="L13" s="287"/>
      <c r="M13" s="287"/>
      <c r="N13" s="288"/>
      <c r="O13" s="128"/>
      <c r="P13" s="128"/>
      <c r="Q13" s="80"/>
      <c r="R13" s="1"/>
      <c r="S13" s="1"/>
      <c r="T13" s="1"/>
    </row>
    <row r="14" spans="1:20" ht="30" customHeight="1" x14ac:dyDescent="0.25">
      <c r="A14" s="79"/>
      <c r="B14" s="382"/>
      <c r="C14" s="382"/>
      <c r="D14" s="87"/>
      <c r="E14" s="88"/>
      <c r="F14" s="289"/>
      <c r="G14" s="289"/>
      <c r="H14" s="156"/>
      <c r="I14" s="156"/>
      <c r="J14" s="290"/>
      <c r="K14" s="290"/>
      <c r="L14" s="290"/>
      <c r="M14" s="128"/>
      <c r="N14" s="128"/>
      <c r="O14" s="128"/>
      <c r="P14" s="128"/>
      <c r="Q14" s="80"/>
      <c r="R14" s="1"/>
      <c r="S14" s="1"/>
    </row>
    <row r="15" spans="1:20" s="83" customFormat="1" ht="29.4" customHeight="1" x14ac:dyDescent="0.25">
      <c r="A15" s="86"/>
      <c r="B15" s="291"/>
      <c r="C15" s="291"/>
      <c r="D15" s="89"/>
      <c r="E15" s="292"/>
      <c r="F15" s="292"/>
      <c r="G15" s="289"/>
      <c r="H15" s="287"/>
      <c r="I15" s="287"/>
      <c r="J15" s="380" t="s">
        <v>28</v>
      </c>
      <c r="K15" s="380"/>
      <c r="L15" s="380"/>
      <c r="M15" s="287"/>
      <c r="N15" s="288"/>
      <c r="O15" s="128"/>
      <c r="P15" s="128"/>
      <c r="Q15" s="80"/>
      <c r="R15" s="1"/>
      <c r="S15" s="1"/>
      <c r="T15" s="1"/>
    </row>
    <row r="16" spans="1:20" ht="18" x14ac:dyDescent="0.25">
      <c r="A16" s="79"/>
      <c r="B16" s="293"/>
      <c r="C16" s="293"/>
      <c r="D16" s="293"/>
      <c r="E16" s="293"/>
      <c r="F16" s="293"/>
      <c r="G16" s="293"/>
      <c r="H16" s="156"/>
      <c r="I16" s="156"/>
      <c r="J16" s="380"/>
      <c r="K16" s="380"/>
      <c r="L16" s="380"/>
      <c r="M16" s="128"/>
      <c r="N16" s="128"/>
      <c r="O16" s="128"/>
      <c r="P16" s="128"/>
      <c r="Q16" s="80"/>
      <c r="R16" s="1"/>
      <c r="S16" s="1"/>
    </row>
    <row r="17" spans="1:19" ht="24" customHeight="1" x14ac:dyDescent="0.25">
      <c r="A17" s="79"/>
      <c r="B17" s="384" t="s">
        <v>29</v>
      </c>
      <c r="C17" s="384"/>
      <c r="D17" s="384"/>
      <c r="E17" s="384"/>
      <c r="F17" s="384"/>
      <c r="G17" s="384"/>
      <c r="H17" s="156"/>
      <c r="I17" s="156"/>
      <c r="J17" s="381" t="s">
        <v>30</v>
      </c>
      <c r="K17" s="381"/>
      <c r="L17" s="381"/>
      <c r="M17" s="398" t="s">
        <v>31</v>
      </c>
      <c r="N17" s="128"/>
      <c r="O17" s="128"/>
      <c r="P17" s="128"/>
      <c r="Q17" s="80"/>
      <c r="R17" s="1"/>
      <c r="S17" s="1"/>
    </row>
    <row r="18" spans="1:19" ht="25.5" customHeight="1" x14ac:dyDescent="0.25">
      <c r="A18" s="79"/>
      <c r="B18" s="384"/>
      <c r="C18" s="384"/>
      <c r="D18" s="384"/>
      <c r="E18" s="384"/>
      <c r="F18" s="384"/>
      <c r="G18" s="384"/>
      <c r="H18" s="156"/>
      <c r="I18" s="156"/>
      <c r="J18" s="381"/>
      <c r="K18" s="381"/>
      <c r="L18" s="381"/>
      <c r="M18" s="398"/>
      <c r="N18" s="128"/>
      <c r="O18" s="128"/>
      <c r="P18" s="128"/>
      <c r="Q18" s="128"/>
      <c r="R18" s="396" t="s">
        <v>32</v>
      </c>
      <c r="S18" s="1"/>
    </row>
    <row r="19" spans="1:19" ht="43.35" customHeight="1" x14ac:dyDescent="0.25">
      <c r="A19" s="79"/>
      <c r="B19" s="298" t="s">
        <v>33</v>
      </c>
      <c r="C19" s="299" t="s">
        <v>34</v>
      </c>
      <c r="D19" s="300" t="s">
        <v>35</v>
      </c>
      <c r="E19" s="298" t="s">
        <v>36</v>
      </c>
      <c r="F19" s="300" t="s">
        <v>37</v>
      </c>
      <c r="G19" s="301" t="s">
        <v>38</v>
      </c>
      <c r="H19" s="156"/>
      <c r="I19" s="156"/>
      <c r="J19" s="317" t="s">
        <v>39</v>
      </c>
      <c r="K19" s="318" t="s">
        <v>40</v>
      </c>
      <c r="L19" s="318" t="s">
        <v>41</v>
      </c>
      <c r="M19" s="318" t="s">
        <v>42</v>
      </c>
      <c r="N19" s="397" t="s">
        <v>43</v>
      </c>
      <c r="O19" s="397"/>
      <c r="P19" s="397"/>
      <c r="Q19" s="128"/>
      <c r="R19" s="396"/>
      <c r="S19" s="1"/>
    </row>
    <row r="20" spans="1:19" ht="16.350000000000001" customHeight="1" x14ac:dyDescent="0.25">
      <c r="A20" s="79"/>
      <c r="B20" s="8" t="s">
        <v>44</v>
      </c>
      <c r="C20" s="66" t="s">
        <v>45</v>
      </c>
      <c r="D20" s="71">
        <f>SUMIF('BASE BID'!D:D, B20,'BASE BID'!N:N)</f>
        <v>2029344.0918436968</v>
      </c>
      <c r="E20" s="71">
        <f>SUMIF('BASE BID'!D:D, B20, 'BASE BID'!P:P)</f>
        <v>0</v>
      </c>
      <c r="F20" s="302">
        <f>SUMIF('BASE BID'!D:D, B20, 'BASE BID'!Q:Q)</f>
        <v>2029344.0918436968</v>
      </c>
      <c r="G20" s="303">
        <f t="shared" ref="G20:G37" si="0">F20/$F$38</f>
        <v>0.16468278828885258</v>
      </c>
      <c r="H20" s="156"/>
      <c r="I20" s="156"/>
      <c r="J20" s="319">
        <f>((D20*(1+$G$41))+(E20*(1+$G$39+$G$40)))*(1+$G$42)</f>
        <v>2574730.31652669</v>
      </c>
      <c r="K20" s="319">
        <f t="shared" ref="K20:K21" si="1">IF(R20="",J20,R20*(1+L$11))</f>
        <v>0</v>
      </c>
      <c r="L20" s="320">
        <f>J20-K20</f>
        <v>2574730.31652669</v>
      </c>
      <c r="M20" s="320"/>
      <c r="N20" s="325"/>
      <c r="O20" s="325"/>
      <c r="P20" s="325"/>
      <c r="Q20" s="128"/>
      <c r="R20" s="326">
        <v>0</v>
      </c>
      <c r="S20" s="1"/>
    </row>
    <row r="21" spans="1:19" x14ac:dyDescent="0.25">
      <c r="A21" s="79"/>
      <c r="B21" s="8" t="s">
        <v>47</v>
      </c>
      <c r="C21" s="66" t="s">
        <v>48</v>
      </c>
      <c r="D21" s="71">
        <f>SUMIF('BASE BID'!D:D, B21,'BASE BID'!N:N)</f>
        <v>0</v>
      </c>
      <c r="E21" s="71">
        <f>SUMIF('BASE BID'!D:D, B21, 'BASE BID'!P:P)</f>
        <v>0</v>
      </c>
      <c r="F21" s="302">
        <f>SUMIF('BASE BID'!D:D, B21, 'BASE BID'!Q:Q)</f>
        <v>0</v>
      </c>
      <c r="G21" s="303">
        <f t="shared" si="0"/>
        <v>0</v>
      </c>
      <c r="H21" s="156"/>
      <c r="I21" s="156"/>
      <c r="J21" s="319">
        <f>((D21*(1+$G$41))+(E21*(1+$G$39+$G$40)))*(1+$G$42)</f>
        <v>0</v>
      </c>
      <c r="K21" s="319">
        <f t="shared" si="1"/>
        <v>0</v>
      </c>
      <c r="L21" s="320">
        <f t="shared" ref="L21" si="2">J21-K21</f>
        <v>0</v>
      </c>
      <c r="M21" s="320"/>
      <c r="N21" s="325"/>
      <c r="O21" s="325"/>
      <c r="P21" s="325"/>
      <c r="Q21" s="128"/>
      <c r="R21" s="326">
        <v>0</v>
      </c>
      <c r="S21" s="1"/>
    </row>
    <row r="22" spans="1:19" x14ac:dyDescent="0.25">
      <c r="A22" s="79"/>
      <c r="B22" s="8" t="s">
        <v>50</v>
      </c>
      <c r="C22" s="66" t="s">
        <v>742</v>
      </c>
      <c r="D22" s="71">
        <f>SUMIF('BASE BID'!D:D, B22,'BASE BID'!N:N)</f>
        <v>0</v>
      </c>
      <c r="E22" s="71">
        <f>SUMIF('BASE BID'!D:D, B22, 'BASE BID'!P:P)</f>
        <v>0</v>
      </c>
      <c r="F22" s="302">
        <f>SUMIF('BASE BID'!D:D, B22, 'BASE BID'!Q:Q)</f>
        <v>0</v>
      </c>
      <c r="G22" s="303">
        <f t="shared" si="0"/>
        <v>0</v>
      </c>
      <c r="H22" s="156"/>
      <c r="I22" s="156"/>
      <c r="J22" s="319">
        <f t="shared" ref="J22:J37" si="3">((D22*(1+$G$41))+(E22*(1+$G$39+$G$40)))*(1+$G$42)</f>
        <v>0</v>
      </c>
      <c r="K22" s="319">
        <v>0</v>
      </c>
      <c r="L22" s="320">
        <f t="shared" ref="L22:L37" si="4">J22-K22</f>
        <v>0</v>
      </c>
      <c r="M22" s="320"/>
      <c r="N22" s="325"/>
      <c r="O22" s="325"/>
      <c r="P22" s="325"/>
      <c r="Q22" s="128"/>
      <c r="R22" s="326">
        <v>0</v>
      </c>
      <c r="S22" s="1"/>
    </row>
    <row r="23" spans="1:19" x14ac:dyDescent="0.25">
      <c r="A23" s="79"/>
      <c r="B23" s="8" t="s">
        <v>51</v>
      </c>
      <c r="C23" s="66" t="s">
        <v>52</v>
      </c>
      <c r="D23" s="71">
        <f>SUMIF('BASE BID'!D:D, B23,'BASE BID'!N:N)</f>
        <v>0</v>
      </c>
      <c r="E23" s="71">
        <f>SUMIF('BASE BID'!D:D, B23, 'BASE BID'!P:P)</f>
        <v>0</v>
      </c>
      <c r="F23" s="302">
        <f>SUMIF('BASE BID'!D:D, B23, 'BASE BID'!Q:Q)</f>
        <v>0</v>
      </c>
      <c r="G23" s="303">
        <f t="shared" si="0"/>
        <v>0</v>
      </c>
      <c r="H23" s="156"/>
      <c r="I23" s="156"/>
      <c r="J23" s="319">
        <f t="shared" si="3"/>
        <v>0</v>
      </c>
      <c r="K23" s="319">
        <v>0</v>
      </c>
      <c r="L23" s="320">
        <f t="shared" si="4"/>
        <v>0</v>
      </c>
      <c r="M23" s="320"/>
      <c r="N23" s="325"/>
      <c r="O23" s="325"/>
      <c r="P23" s="325"/>
      <c r="Q23" s="128"/>
      <c r="R23" s="326">
        <v>0</v>
      </c>
      <c r="S23" s="1"/>
    </row>
    <row r="24" spans="1:19" x14ac:dyDescent="0.25">
      <c r="A24" s="79"/>
      <c r="B24" s="8" t="s">
        <v>53</v>
      </c>
      <c r="C24" s="66" t="s">
        <v>54</v>
      </c>
      <c r="D24" s="71">
        <f>SUMIF('BASE BID'!D:D, B24,'BASE BID'!N:N)</f>
        <v>0</v>
      </c>
      <c r="E24" s="71">
        <f>SUMIF('BASE BID'!D:D, B24, 'BASE BID'!P:P)</f>
        <v>0</v>
      </c>
      <c r="F24" s="302">
        <f>SUMIF('BASE BID'!D:D, B24, 'BASE BID'!Q:Q)</f>
        <v>0</v>
      </c>
      <c r="G24" s="303">
        <f t="shared" si="0"/>
        <v>0</v>
      </c>
      <c r="H24" s="156"/>
      <c r="I24" s="156"/>
      <c r="J24" s="319">
        <f t="shared" si="3"/>
        <v>0</v>
      </c>
      <c r="K24" s="319">
        <v>0</v>
      </c>
      <c r="L24" s="320">
        <f t="shared" si="4"/>
        <v>0</v>
      </c>
      <c r="M24" s="320"/>
      <c r="N24" s="325"/>
      <c r="O24" s="325"/>
      <c r="P24" s="325"/>
      <c r="Q24" s="128"/>
      <c r="R24" s="326">
        <v>0</v>
      </c>
      <c r="S24" s="1"/>
    </row>
    <row r="25" spans="1:19" x14ac:dyDescent="0.25">
      <c r="A25" s="79"/>
      <c r="B25" s="8" t="s">
        <v>55</v>
      </c>
      <c r="C25" s="66" t="s">
        <v>56</v>
      </c>
      <c r="D25" s="71">
        <f>SUMIF('BASE BID'!D:D, B25,'BASE BID'!N:N)</f>
        <v>0</v>
      </c>
      <c r="E25" s="71">
        <f>SUMIF('BASE BID'!D:D, B25, 'BASE BID'!P:P)</f>
        <v>0</v>
      </c>
      <c r="F25" s="302">
        <f>SUMIF('BASE BID'!D:D, B25, 'BASE BID'!Q:Q)</f>
        <v>0</v>
      </c>
      <c r="G25" s="303">
        <f t="shared" si="0"/>
        <v>0</v>
      </c>
      <c r="H25" s="156"/>
      <c r="I25" s="156"/>
      <c r="J25" s="319">
        <f t="shared" si="3"/>
        <v>0</v>
      </c>
      <c r="K25" s="319">
        <v>0</v>
      </c>
      <c r="L25" s="320">
        <f t="shared" si="4"/>
        <v>0</v>
      </c>
      <c r="M25" s="320"/>
      <c r="N25" s="325"/>
      <c r="O25" s="325"/>
      <c r="P25" s="325"/>
      <c r="Q25" s="128"/>
      <c r="R25" s="326">
        <v>0</v>
      </c>
      <c r="S25" s="1"/>
    </row>
    <row r="26" spans="1:19" x14ac:dyDescent="0.25">
      <c r="A26" s="79"/>
      <c r="B26" s="8" t="s">
        <v>57</v>
      </c>
      <c r="C26" s="66" t="s">
        <v>58</v>
      </c>
      <c r="D26" s="71">
        <f>SUMIF('BASE BID'!D:D, B26,'BASE BID'!N:N)</f>
        <v>0</v>
      </c>
      <c r="E26" s="71">
        <f>SUMIF('BASE BID'!D:D, B26, 'BASE BID'!P:P)</f>
        <v>0</v>
      </c>
      <c r="F26" s="302">
        <f>SUMIF('BASE BID'!D:D, B26, 'BASE BID'!Q:Q)</f>
        <v>0</v>
      </c>
      <c r="G26" s="303">
        <f t="shared" si="0"/>
        <v>0</v>
      </c>
      <c r="H26" s="156"/>
      <c r="I26" s="156"/>
      <c r="J26" s="319">
        <f t="shared" si="3"/>
        <v>0</v>
      </c>
      <c r="K26" s="319">
        <v>0</v>
      </c>
      <c r="L26" s="320">
        <f t="shared" si="4"/>
        <v>0</v>
      </c>
      <c r="M26" s="320"/>
      <c r="N26" s="325"/>
      <c r="O26" s="325"/>
      <c r="P26" s="325"/>
      <c r="Q26" s="128"/>
      <c r="R26" s="326">
        <v>0</v>
      </c>
      <c r="S26" s="1"/>
    </row>
    <row r="27" spans="1:19" x14ac:dyDescent="0.25">
      <c r="A27" s="79"/>
      <c r="B27" s="8" t="s">
        <v>59</v>
      </c>
      <c r="C27" s="66" t="s">
        <v>741</v>
      </c>
      <c r="D27" s="71">
        <f>SUMIF('BASE BID'!D:D, B27,'BASE BID'!N:N)</f>
        <v>0</v>
      </c>
      <c r="E27" s="71">
        <f>SUMIF('BASE BID'!D:D, B27, 'BASE BID'!P:P)</f>
        <v>0</v>
      </c>
      <c r="F27" s="302">
        <f>SUMIF('BASE BID'!D:D, B27, 'BASE BID'!Q:Q)</f>
        <v>0</v>
      </c>
      <c r="G27" s="303">
        <f t="shared" si="0"/>
        <v>0</v>
      </c>
      <c r="H27" s="156"/>
      <c r="I27" s="156"/>
      <c r="J27" s="319">
        <f t="shared" si="3"/>
        <v>0</v>
      </c>
      <c r="K27" s="319">
        <v>0</v>
      </c>
      <c r="L27" s="320">
        <f t="shared" si="4"/>
        <v>0</v>
      </c>
      <c r="M27" s="320"/>
      <c r="N27" s="325"/>
      <c r="O27" s="325"/>
      <c r="P27" s="325"/>
      <c r="Q27" s="128"/>
      <c r="R27" s="326">
        <v>0</v>
      </c>
      <c r="S27" s="1"/>
    </row>
    <row r="28" spans="1:19" x14ac:dyDescent="0.25">
      <c r="A28" s="79"/>
      <c r="B28" s="8" t="s">
        <v>62</v>
      </c>
      <c r="C28" s="66" t="s">
        <v>1027</v>
      </c>
      <c r="D28" s="71">
        <f>SUMIF('BASE BID'!D:D, B28,'BASE BID'!N:N)</f>
        <v>0</v>
      </c>
      <c r="E28" s="71">
        <f>SUMIF('BASE BID'!D:D, B28, 'BASE BID'!P:P)</f>
        <v>0</v>
      </c>
      <c r="F28" s="302">
        <f>SUMIF('BASE BID'!D:D, B28, 'BASE BID'!Q:Q)</f>
        <v>0</v>
      </c>
      <c r="G28" s="303">
        <f t="shared" si="0"/>
        <v>0</v>
      </c>
      <c r="H28" s="156"/>
      <c r="I28" s="156"/>
      <c r="J28" s="319">
        <f t="shared" si="3"/>
        <v>0</v>
      </c>
      <c r="K28" s="319">
        <v>0</v>
      </c>
      <c r="L28" s="320">
        <f t="shared" si="4"/>
        <v>0</v>
      </c>
      <c r="M28" s="320"/>
      <c r="N28" s="325"/>
      <c r="O28" s="325"/>
      <c r="P28" s="325"/>
      <c r="Q28" s="128"/>
      <c r="R28" s="326">
        <v>0</v>
      </c>
      <c r="S28" s="1"/>
    </row>
    <row r="29" spans="1:19" x14ac:dyDescent="0.25">
      <c r="A29" s="79"/>
      <c r="B29" s="8" t="s">
        <v>66</v>
      </c>
      <c r="C29" s="66" t="s">
        <v>67</v>
      </c>
      <c r="D29" s="71">
        <f>SUMIF('BASE BID'!D:D, B29,'BASE BID'!N:N)</f>
        <v>130430.75744474999</v>
      </c>
      <c r="E29" s="71">
        <f>SUMIF('BASE BID'!D:D, B29, 'BASE BID'!P:P)</f>
        <v>104850.132</v>
      </c>
      <c r="F29" s="302">
        <f>SUMIF('BASE BID'!D:D, B29, 'BASE BID'!Q:Q)</f>
        <v>235280.88944475001</v>
      </c>
      <c r="G29" s="303">
        <f t="shared" si="0"/>
        <v>1.9093219853928561E-2</v>
      </c>
      <c r="H29" s="156"/>
      <c r="I29" s="156"/>
      <c r="J29" s="319">
        <f t="shared" si="3"/>
        <v>305619.54867521097</v>
      </c>
      <c r="K29" s="319">
        <v>0</v>
      </c>
      <c r="L29" s="320">
        <f t="shared" si="4"/>
        <v>305619.54867521097</v>
      </c>
      <c r="M29" s="320"/>
      <c r="N29" s="325"/>
      <c r="O29" s="325"/>
      <c r="P29" s="325"/>
      <c r="Q29" s="128"/>
      <c r="R29" s="326">
        <v>0</v>
      </c>
      <c r="S29" s="1"/>
    </row>
    <row r="30" spans="1:19" x14ac:dyDescent="0.25">
      <c r="A30" s="79"/>
      <c r="B30" s="8" t="s">
        <v>68</v>
      </c>
      <c r="C30" s="66" t="s">
        <v>743</v>
      </c>
      <c r="D30" s="71">
        <f>SUMIF('BASE BID'!D:D, B30,'BASE BID'!N:N)</f>
        <v>678016.14233877556</v>
      </c>
      <c r="E30" s="71">
        <f>SUMIF('BASE BID'!D:D, B30, 'BASE BID'!P:P)</f>
        <v>905495.84788999998</v>
      </c>
      <c r="F30" s="302">
        <f>SUMIF('BASE BID'!D:D, B30, 'BASE BID'!Q:Q)</f>
        <v>1583511.9902287761</v>
      </c>
      <c r="G30" s="303">
        <f t="shared" si="0"/>
        <v>0.12850318035655758</v>
      </c>
      <c r="H30" s="156"/>
      <c r="I30" s="156"/>
      <c r="J30" s="319">
        <f t="shared" si="3"/>
        <v>2070456.8855156843</v>
      </c>
      <c r="K30" s="319">
        <v>0</v>
      </c>
      <c r="L30" s="320">
        <f t="shared" si="4"/>
        <v>2070456.8855156843</v>
      </c>
      <c r="M30" s="320"/>
      <c r="N30" s="325"/>
      <c r="O30" s="325"/>
      <c r="P30" s="325"/>
      <c r="Q30" s="128"/>
      <c r="R30" s="326">
        <v>0</v>
      </c>
      <c r="S30" s="1"/>
    </row>
    <row r="31" spans="1:19" x14ac:dyDescent="0.25">
      <c r="A31" s="79"/>
      <c r="B31" s="8" t="s">
        <v>69</v>
      </c>
      <c r="C31" s="66" t="s">
        <v>1028</v>
      </c>
      <c r="D31" s="71">
        <f>SUMIF('BASE BID'!D:D, B31,'BASE BID'!N:N)</f>
        <v>1429984.7365031256</v>
      </c>
      <c r="E31" s="71">
        <f>SUMIF('BASE BID'!D:D, B31, 'BASE BID'!P:P)</f>
        <v>1920623.6692924993</v>
      </c>
      <c r="F31" s="302">
        <f>SUMIF('BASE BID'!D:D, B31, 'BASE BID'!Q:Q)</f>
        <v>3350608.4057956259</v>
      </c>
      <c r="G31" s="303">
        <f t="shared" si="0"/>
        <v>0.27190437390496042</v>
      </c>
      <c r="H31" s="156"/>
      <c r="I31" s="156"/>
      <c r="J31" s="319">
        <f t="shared" si="3"/>
        <v>4381267.5522180824</v>
      </c>
      <c r="K31" s="319">
        <v>0</v>
      </c>
      <c r="L31" s="320">
        <f t="shared" si="4"/>
        <v>4381267.5522180824</v>
      </c>
      <c r="M31" s="320"/>
      <c r="N31" s="325"/>
      <c r="O31" s="325"/>
      <c r="P31" s="325"/>
      <c r="Q31" s="128"/>
      <c r="R31" s="326">
        <v>0</v>
      </c>
      <c r="S31" s="1"/>
    </row>
    <row r="32" spans="1:19" x14ac:dyDescent="0.25">
      <c r="A32" s="79"/>
      <c r="B32" s="8" t="s">
        <v>70</v>
      </c>
      <c r="C32" s="66" t="s">
        <v>71</v>
      </c>
      <c r="D32" s="71">
        <f>SUMIF('BASE BID'!D:D, B32,'BASE BID'!N:N)</f>
        <v>2184386.2059869999</v>
      </c>
      <c r="E32" s="71">
        <f>SUMIF('BASE BID'!D:D, B32, 'BASE BID'!P:P)</f>
        <v>2449799.1797499997</v>
      </c>
      <c r="F32" s="302">
        <f>SUMIF('BASE BID'!D:D, B32, 'BASE BID'!Q:Q)</f>
        <v>4634185.385737001</v>
      </c>
      <c r="G32" s="303">
        <f t="shared" si="0"/>
        <v>0.37606760422638158</v>
      </c>
      <c r="H32" s="156"/>
      <c r="I32" s="156"/>
      <c r="J32" s="319">
        <f t="shared" si="3"/>
        <v>6045674.2612158777</v>
      </c>
      <c r="K32" s="319">
        <v>0</v>
      </c>
      <c r="L32" s="320">
        <f t="shared" si="4"/>
        <v>6045674.2612158777</v>
      </c>
      <c r="M32" s="320"/>
      <c r="N32" s="325"/>
      <c r="O32" s="325"/>
      <c r="P32" s="325"/>
      <c r="Q32" s="128"/>
      <c r="R32" s="326">
        <v>0</v>
      </c>
      <c r="S32" s="1"/>
    </row>
    <row r="33" spans="1:19" x14ac:dyDescent="0.25">
      <c r="A33" s="79"/>
      <c r="B33" s="8" t="s">
        <v>72</v>
      </c>
      <c r="C33" s="66" t="s">
        <v>1029</v>
      </c>
      <c r="D33" s="71">
        <f>SUMIF('BASE BID'!D:D, B33,'BASE BID'!N:N)</f>
        <v>16272.080640000002</v>
      </c>
      <c r="E33" s="71">
        <f>SUMIF('BASE BID'!D:D, B33, 'BASE BID'!P:P)</f>
        <v>4789.32</v>
      </c>
      <c r="F33" s="302">
        <f>SUMIF('BASE BID'!D:D, B33, 'BASE BID'!Q:Q)</f>
        <v>21061.40064</v>
      </c>
      <c r="G33" s="303">
        <f t="shared" si="0"/>
        <v>1.7091483877003197E-3</v>
      </c>
      <c r="H33" s="156"/>
      <c r="I33" s="156"/>
      <c r="J33" s="319">
        <f t="shared" si="3"/>
        <v>27046.280313444004</v>
      </c>
      <c r="K33" s="319">
        <v>0</v>
      </c>
      <c r="L33" s="320">
        <f t="shared" si="4"/>
        <v>27046.280313444004</v>
      </c>
      <c r="M33" s="320"/>
      <c r="N33" s="325"/>
      <c r="O33" s="325"/>
      <c r="P33" s="325"/>
      <c r="Q33" s="128"/>
      <c r="R33" s="326">
        <v>0</v>
      </c>
      <c r="S33" s="1"/>
    </row>
    <row r="34" spans="1:19" x14ac:dyDescent="0.25">
      <c r="A34" s="79"/>
      <c r="B34" s="8" t="s">
        <v>908</v>
      </c>
      <c r="C34" s="66" t="s">
        <v>909</v>
      </c>
      <c r="D34" s="71">
        <f>SUMIF('BASE BID'!D:D, B34,'BASE BID'!N:N)</f>
        <v>270835.74974400003</v>
      </c>
      <c r="E34" s="71">
        <f>SUMIF('BASE BID'!D:D, B34, 'BASE BID'!P:P)</f>
        <v>197917.60800000001</v>
      </c>
      <c r="F34" s="302">
        <f>SUMIF('BASE BID'!D:D, B34, 'BASE BID'!Q:Q)</f>
        <v>468753.35774399998</v>
      </c>
      <c r="G34" s="303">
        <f t="shared" si="0"/>
        <v>3.8039684981618999E-2</v>
      </c>
      <c r="H34" s="156"/>
      <c r="I34" s="156"/>
      <c r="J34" s="319">
        <f t="shared" si="3"/>
        <v>608146.01456787356</v>
      </c>
      <c r="K34" s="319">
        <v>0</v>
      </c>
      <c r="L34" s="320">
        <f t="shared" si="4"/>
        <v>608146.01456787356</v>
      </c>
      <c r="M34" s="320"/>
      <c r="N34" s="325"/>
      <c r="O34" s="325"/>
      <c r="P34" s="325"/>
      <c r="Q34" s="128"/>
      <c r="R34" s="326">
        <v>0</v>
      </c>
      <c r="S34" s="1"/>
    </row>
    <row r="35" spans="1:19" x14ac:dyDescent="0.25">
      <c r="A35" s="79"/>
      <c r="B35" s="8" t="s">
        <v>73</v>
      </c>
      <c r="C35" s="66" t="s">
        <v>1025</v>
      </c>
      <c r="D35" s="71">
        <f>SUMIF('BASE BID'!D:D, B35,'BASE BID'!N:N)</f>
        <v>0</v>
      </c>
      <c r="E35" s="71">
        <f>SUMIF('BASE BID'!D:D, B35, 'BASE BID'!P:P)</f>
        <v>0</v>
      </c>
      <c r="F35" s="302">
        <f>SUMIF('BASE BID'!D:D, B35, 'BASE BID'!Q:Q)</f>
        <v>0</v>
      </c>
      <c r="G35" s="303">
        <f t="shared" si="0"/>
        <v>0</v>
      </c>
      <c r="H35" s="156"/>
      <c r="I35" s="156"/>
      <c r="J35" s="319">
        <f t="shared" si="3"/>
        <v>0</v>
      </c>
      <c r="K35" s="319">
        <v>0</v>
      </c>
      <c r="L35" s="320">
        <f t="shared" si="4"/>
        <v>0</v>
      </c>
      <c r="M35" s="320"/>
      <c r="N35" s="325"/>
      <c r="O35" s="325"/>
      <c r="P35" s="325"/>
      <c r="Q35" s="128"/>
      <c r="R35" s="326">
        <v>0</v>
      </c>
      <c r="S35" s="1"/>
    </row>
    <row r="36" spans="1:19" x14ac:dyDescent="0.25">
      <c r="A36" s="79"/>
      <c r="B36" s="8" t="s">
        <v>74</v>
      </c>
      <c r="C36" s="66" t="s">
        <v>1026</v>
      </c>
      <c r="D36" s="71">
        <f>SUMIF('BASE BID'!D:D, B36,'BASE BID'!N:N)</f>
        <v>0</v>
      </c>
      <c r="E36" s="71">
        <f>SUMIF('BASE BID'!D:D, B36, 'BASE BID'!P:P)</f>
        <v>0</v>
      </c>
      <c r="F36" s="302">
        <f>SUMIF('BASE BID'!D:D, B36, 'BASE BID'!Q:Q)</f>
        <v>0</v>
      </c>
      <c r="G36" s="303">
        <f t="shared" si="0"/>
        <v>0</v>
      </c>
      <c r="H36" s="156"/>
      <c r="I36" s="156"/>
      <c r="J36" s="319">
        <f t="shared" si="3"/>
        <v>0</v>
      </c>
      <c r="K36" s="319">
        <v>0</v>
      </c>
      <c r="L36" s="320">
        <f t="shared" si="4"/>
        <v>0</v>
      </c>
      <c r="M36" s="320"/>
      <c r="N36" s="325"/>
      <c r="O36" s="325"/>
      <c r="P36" s="325"/>
      <c r="Q36" s="128"/>
      <c r="R36" s="326">
        <v>0</v>
      </c>
      <c r="S36" s="1"/>
    </row>
    <row r="37" spans="1:19" x14ac:dyDescent="0.25">
      <c r="A37" s="79"/>
      <c r="B37" s="8" t="s">
        <v>75</v>
      </c>
      <c r="C37" s="66" t="s">
        <v>76</v>
      </c>
      <c r="D37" s="71">
        <f>SUMIF('BASE BID'!D:D, B37,'BASE BID'!N:N)</f>
        <v>0</v>
      </c>
      <c r="E37" s="71">
        <f>SUMIF('BASE BID'!D:D, B37, 'BASE BID'!P:P)</f>
        <v>0</v>
      </c>
      <c r="F37" s="302">
        <f>SUMIF('BASE BID'!D:D, B37, 'BASE BID'!Q:Q)</f>
        <v>0</v>
      </c>
      <c r="G37" s="303">
        <f t="shared" si="0"/>
        <v>0</v>
      </c>
      <c r="H37" s="156"/>
      <c r="I37" s="156"/>
      <c r="J37" s="319">
        <f t="shared" si="3"/>
        <v>0</v>
      </c>
      <c r="K37" s="319">
        <v>0</v>
      </c>
      <c r="L37" s="320">
        <f t="shared" si="4"/>
        <v>0</v>
      </c>
      <c r="M37" s="320"/>
      <c r="N37" s="325"/>
      <c r="O37" s="325"/>
      <c r="P37" s="325"/>
      <c r="Q37" s="128"/>
      <c r="R37" s="326">
        <v>0</v>
      </c>
      <c r="S37" s="1"/>
    </row>
    <row r="38" spans="1:19" x14ac:dyDescent="0.25">
      <c r="A38" s="79"/>
      <c r="B38" s="304"/>
      <c r="C38" s="305" t="s">
        <v>77</v>
      </c>
      <c r="D38" s="306">
        <f>SUM(D20:D37)</f>
        <v>6739269.7645013481</v>
      </c>
      <c r="E38" s="306">
        <f>SUM(E20:E37)</f>
        <v>5583475.7569324998</v>
      </c>
      <c r="F38" s="307">
        <f>SUM(F20:F37)</f>
        <v>12322745.521433849</v>
      </c>
      <c r="G38" s="308">
        <f>SUM(G8:G37)</f>
        <v>1</v>
      </c>
      <c r="H38" s="156"/>
      <c r="I38" s="156"/>
      <c r="J38" s="321">
        <f>SUM(J20:J37)</f>
        <v>16012940.859032862</v>
      </c>
      <c r="K38" s="322">
        <f>SUM(K20:K37)</f>
        <v>0</v>
      </c>
      <c r="L38" s="323">
        <f>SUM(L20:L37)</f>
        <v>16012940.859032862</v>
      </c>
      <c r="M38" s="324">
        <f>SUM(M20:M37)</f>
        <v>0</v>
      </c>
      <c r="N38" s="325"/>
      <c r="O38" s="325"/>
      <c r="P38" s="325"/>
      <c r="Q38" s="128"/>
      <c r="R38" s="321">
        <f>SUM(R20:R37)</f>
        <v>0</v>
      </c>
      <c r="S38" s="1"/>
    </row>
    <row r="39" spans="1:19" x14ac:dyDescent="0.25">
      <c r="A39" s="79"/>
      <c r="B39" s="304"/>
      <c r="C39" s="305" t="s">
        <v>78</v>
      </c>
      <c r="D39" s="309">
        <v>0</v>
      </c>
      <c r="E39" s="306">
        <f>E38*G39</f>
        <v>372864.51104795234</v>
      </c>
      <c r="F39" s="310">
        <f>D39+E39</f>
        <v>372864.51104795234</v>
      </c>
      <c r="G39" s="311">
        <f>'BASE BID'!D5</f>
        <v>6.6780000000000006E-2</v>
      </c>
      <c r="H39" s="156"/>
      <c r="I39" s="156"/>
      <c r="J39" s="128"/>
      <c r="K39" s="128"/>
      <c r="L39" s="128"/>
      <c r="M39" s="128"/>
      <c r="N39" s="128"/>
      <c r="O39" s="128"/>
      <c r="P39" s="128"/>
      <c r="Q39" s="81"/>
      <c r="R39" s="1"/>
      <c r="S39" s="1"/>
    </row>
    <row r="40" spans="1:19" x14ac:dyDescent="0.25">
      <c r="A40" s="79"/>
      <c r="B40" s="304"/>
      <c r="C40" s="305" t="s">
        <v>79</v>
      </c>
      <c r="D40" s="309">
        <v>0</v>
      </c>
      <c r="E40" s="306">
        <f>E38*G40</f>
        <v>1395868.939233125</v>
      </c>
      <c r="F40" s="310">
        <f>D40+E40</f>
        <v>1395868.939233125</v>
      </c>
      <c r="G40" s="311">
        <f>'BASE BID'!D6</f>
        <v>0.25</v>
      </c>
      <c r="H40" s="156"/>
      <c r="I40" s="156"/>
      <c r="J40" s="128"/>
      <c r="K40" s="128"/>
      <c r="L40" s="128"/>
      <c r="M40" s="128"/>
      <c r="N40" s="128"/>
      <c r="O40" s="128"/>
      <c r="P40" s="128"/>
      <c r="Q40" s="81"/>
      <c r="R40" s="1"/>
      <c r="S40" s="1"/>
    </row>
    <row r="41" spans="1:19" x14ac:dyDescent="0.25">
      <c r="A41" s="79"/>
      <c r="B41" s="304"/>
      <c r="C41" s="305" t="s">
        <v>80</v>
      </c>
      <c r="D41" s="309">
        <f>D38*G41</f>
        <v>1684817.441125337</v>
      </c>
      <c r="E41" s="306">
        <v>0</v>
      </c>
      <c r="F41" s="310">
        <f>D41+E41</f>
        <v>1684817.441125337</v>
      </c>
      <c r="G41" s="311">
        <f>'BASE BID'!D7</f>
        <v>0.25</v>
      </c>
      <c r="H41" s="156"/>
      <c r="I41" s="156"/>
      <c r="J41" s="128"/>
      <c r="K41" s="128"/>
      <c r="L41" s="128"/>
      <c r="M41" s="128"/>
      <c r="N41" s="128"/>
      <c r="O41" s="128"/>
      <c r="P41" s="128"/>
      <c r="Q41" s="81"/>
      <c r="R41" s="1"/>
      <c r="S41" s="1"/>
    </row>
    <row r="42" spans="1:19" x14ac:dyDescent="0.25">
      <c r="A42" s="79"/>
      <c r="B42" s="304"/>
      <c r="C42" s="305" t="s">
        <v>12</v>
      </c>
      <c r="D42" s="309"/>
      <c r="E42" s="310"/>
      <c r="F42" s="310">
        <f>SUM(F38:F41)*G42</f>
        <v>236644.44619260391</v>
      </c>
      <c r="G42" s="311">
        <f>'BASE BID'!D8</f>
        <v>1.4999999999999999E-2</v>
      </c>
      <c r="H42" s="156"/>
      <c r="I42" s="156"/>
      <c r="J42" s="128"/>
      <c r="K42" s="128"/>
      <c r="L42" s="128"/>
      <c r="M42" s="128"/>
      <c r="N42" s="128"/>
      <c r="O42" s="128"/>
      <c r="P42" s="128"/>
      <c r="Q42" s="81"/>
      <c r="R42" s="1"/>
      <c r="S42" s="1"/>
    </row>
    <row r="43" spans="1:19" x14ac:dyDescent="0.25">
      <c r="A43" s="79"/>
      <c r="B43" s="312"/>
      <c r="C43" s="313" t="s">
        <v>81</v>
      </c>
      <c r="D43" s="314"/>
      <c r="E43" s="315"/>
      <c r="F43" s="315">
        <f>F38+F39+F40+F41+F42</f>
        <v>16012940.859032866</v>
      </c>
      <c r="G43" s="316"/>
      <c r="H43" s="156"/>
      <c r="I43" s="156"/>
      <c r="J43" s="128"/>
      <c r="K43" s="128"/>
      <c r="L43" s="128"/>
      <c r="M43" s="128"/>
      <c r="N43" s="128"/>
      <c r="O43" s="128"/>
      <c r="P43" s="128"/>
      <c r="Q43" s="81"/>
      <c r="R43" s="1"/>
      <c r="S43" s="1"/>
    </row>
    <row r="44" spans="1:19" x14ac:dyDescent="0.25">
      <c r="A44" s="90"/>
      <c r="B44" s="156"/>
      <c r="C44" s="156"/>
      <c r="D44" s="274"/>
      <c r="E44" s="156"/>
      <c r="F44" s="130"/>
      <c r="G44" s="130"/>
      <c r="H44" s="156"/>
      <c r="I44" s="156"/>
      <c r="J44" s="128"/>
      <c r="K44" s="128"/>
      <c r="L44" s="128"/>
      <c r="M44" s="128"/>
      <c r="N44" s="128"/>
      <c r="O44" s="128"/>
      <c r="P44" s="128"/>
      <c r="Q44" s="81"/>
      <c r="R44" s="1"/>
      <c r="S44" s="1"/>
    </row>
    <row r="45" spans="1:19" ht="30" customHeight="1" x14ac:dyDescent="0.25">
      <c r="A45" s="79"/>
      <c r="B45" s="156"/>
      <c r="C45" s="156"/>
      <c r="D45" s="274"/>
      <c r="E45" s="156"/>
      <c r="F45" s="130"/>
      <c r="G45" s="130"/>
      <c r="H45" s="156"/>
      <c r="I45" s="156"/>
      <c r="J45" s="380" t="s">
        <v>28</v>
      </c>
      <c r="K45" s="380"/>
      <c r="L45" s="380"/>
      <c r="M45" s="128"/>
      <c r="N45" s="128"/>
      <c r="O45" s="128"/>
      <c r="P45" s="128"/>
      <c r="Q45" s="81"/>
      <c r="R45" s="1"/>
      <c r="S45" s="1"/>
    </row>
    <row r="46" spans="1:19" ht="30" customHeight="1" x14ac:dyDescent="0.25">
      <c r="A46" s="79"/>
      <c r="B46" s="156"/>
      <c r="C46" s="156"/>
      <c r="D46" s="274"/>
      <c r="E46" s="156"/>
      <c r="F46" s="130"/>
      <c r="G46" s="130"/>
      <c r="H46" s="156"/>
      <c r="I46" s="156"/>
      <c r="J46" s="380"/>
      <c r="K46" s="380"/>
      <c r="L46" s="380"/>
      <c r="M46" s="128"/>
      <c r="N46" s="128"/>
      <c r="O46" s="128"/>
      <c r="P46" s="128"/>
      <c r="Q46" s="81"/>
      <c r="R46" s="1"/>
      <c r="S46" s="1"/>
    </row>
    <row r="47" spans="1:19" ht="24" customHeight="1" x14ac:dyDescent="0.25">
      <c r="A47" s="79"/>
      <c r="B47" s="399" t="s">
        <v>82</v>
      </c>
      <c r="C47" s="399"/>
      <c r="D47" s="399"/>
      <c r="E47" s="399"/>
      <c r="F47" s="399"/>
      <c r="G47" s="399"/>
      <c r="H47" s="156"/>
      <c r="I47" s="156"/>
      <c r="J47" s="381" t="s">
        <v>30</v>
      </c>
      <c r="K47" s="381"/>
      <c r="L47" s="381"/>
      <c r="M47" s="398" t="s">
        <v>31</v>
      </c>
      <c r="N47" s="128"/>
      <c r="O47" s="128"/>
      <c r="P47" s="128"/>
      <c r="Q47" s="81"/>
      <c r="R47" s="1"/>
      <c r="S47" s="1"/>
    </row>
    <row r="48" spans="1:19" ht="23.25" customHeight="1" x14ac:dyDescent="0.25">
      <c r="A48" s="79"/>
      <c r="B48" s="399"/>
      <c r="C48" s="399"/>
      <c r="D48" s="399"/>
      <c r="E48" s="399"/>
      <c r="F48" s="399"/>
      <c r="G48" s="399"/>
      <c r="H48" s="156"/>
      <c r="I48" s="156"/>
      <c r="J48" s="381"/>
      <c r="K48" s="381"/>
      <c r="L48" s="381"/>
      <c r="M48" s="398"/>
      <c r="N48" s="128"/>
      <c r="O48" s="128"/>
      <c r="P48" s="128"/>
      <c r="Q48" s="128"/>
      <c r="R48" s="396" t="s">
        <v>32</v>
      </c>
      <c r="S48" s="1"/>
    </row>
    <row r="49" spans="1:19" ht="46.8" x14ac:dyDescent="0.25">
      <c r="A49" s="79"/>
      <c r="B49" s="401" t="s">
        <v>83</v>
      </c>
      <c r="C49" s="401"/>
      <c r="D49" s="327" t="s">
        <v>35</v>
      </c>
      <c r="E49" s="328" t="s">
        <v>36</v>
      </c>
      <c r="F49" s="327" t="s">
        <v>37</v>
      </c>
      <c r="G49" s="329" t="s">
        <v>38</v>
      </c>
      <c r="H49" s="294"/>
      <c r="I49" s="294"/>
      <c r="J49" s="317" t="s">
        <v>84</v>
      </c>
      <c r="K49" s="318" t="s">
        <v>40</v>
      </c>
      <c r="L49" s="318" t="s">
        <v>41</v>
      </c>
      <c r="M49" s="318" t="s">
        <v>42</v>
      </c>
      <c r="N49" s="397" t="s">
        <v>43</v>
      </c>
      <c r="O49" s="397"/>
      <c r="P49" s="397"/>
      <c r="Q49" s="128"/>
      <c r="R49" s="396"/>
      <c r="S49" s="1"/>
    </row>
    <row r="50" spans="1:19" ht="16.350000000000001" customHeight="1" x14ac:dyDescent="0.25">
      <c r="A50" s="79"/>
      <c r="B50" s="402" t="s">
        <v>45</v>
      </c>
      <c r="C50" s="402"/>
      <c r="D50" s="71">
        <f>SUMIF('BASE BID'!E:E, B50, 'BASE BID'!N:N)</f>
        <v>2029344.0918436968</v>
      </c>
      <c r="E50" s="71">
        <f>SUMIF('BASE BID'!E:E, B50, 'BASE BID'!P:P)</f>
        <v>0</v>
      </c>
      <c r="F50" s="330">
        <f>SUMIF('BASE BID'!E:E, B50, 'BASE BID'!Q:Q)</f>
        <v>2029344.0918436968</v>
      </c>
      <c r="G50" s="303">
        <f t="shared" ref="G50:G83" si="5">F50/F$38</f>
        <v>0.16468278828885258</v>
      </c>
      <c r="H50" s="156"/>
      <c r="I50" s="156"/>
      <c r="J50" s="319">
        <f t="shared" ref="J50:J83" si="6">((D50*(1+$G$87))+(E50*(1+$G$86+$G$85)))*(1+$G$88)</f>
        <v>2574730.31652669</v>
      </c>
      <c r="K50" s="331">
        <f t="shared" ref="K50:K51" si="7">IF(R50="",J50,R50*(1+L$11))</f>
        <v>0</v>
      </c>
      <c r="L50" s="320">
        <f>J50-K50</f>
        <v>2574730.31652669</v>
      </c>
      <c r="M50" s="320"/>
      <c r="N50" s="325"/>
      <c r="O50" s="325"/>
      <c r="P50" s="325"/>
      <c r="Q50" s="128"/>
      <c r="R50" s="326">
        <v>0</v>
      </c>
      <c r="S50" s="1"/>
    </row>
    <row r="51" spans="1:19" ht="15" customHeight="1" x14ac:dyDescent="0.3">
      <c r="A51" s="79"/>
      <c r="B51" s="403" t="s">
        <v>85</v>
      </c>
      <c r="C51" s="403"/>
      <c r="D51" s="71">
        <f>SUMIF('BASE BID'!E:E, B51, 'BASE BID'!N:N)</f>
        <v>0</v>
      </c>
      <c r="E51" s="71">
        <f>SUMIF('BASE BID'!E:E, B51, 'BASE BID'!P:P)</f>
        <v>0</v>
      </c>
      <c r="F51" s="330">
        <f>SUMIF('BASE BID'!E:E, B51, 'BASE BID'!Q:Q)</f>
        <v>0</v>
      </c>
      <c r="G51" s="303">
        <f t="shared" si="5"/>
        <v>0</v>
      </c>
      <c r="H51" s="156"/>
      <c r="I51" s="156"/>
      <c r="J51" s="319">
        <f t="shared" si="6"/>
        <v>0</v>
      </c>
      <c r="K51" s="319">
        <f t="shared" si="7"/>
        <v>0</v>
      </c>
      <c r="L51" s="320">
        <f t="shared" ref="L51" si="8">J51-K51</f>
        <v>0</v>
      </c>
      <c r="M51" s="320"/>
      <c r="N51" s="325"/>
      <c r="O51" s="325"/>
      <c r="P51" s="325"/>
      <c r="Q51" s="128"/>
      <c r="R51" s="326">
        <v>0</v>
      </c>
      <c r="S51" s="1"/>
    </row>
    <row r="52" spans="1:19" ht="15" customHeight="1" x14ac:dyDescent="0.3">
      <c r="A52" s="79"/>
      <c r="B52" s="403" t="s">
        <v>98</v>
      </c>
      <c r="C52" s="403"/>
      <c r="D52" s="71">
        <f>SUMIF('BASE BID'!E:E, B52, 'BASE BID'!N:N)</f>
        <v>16272.080640000002</v>
      </c>
      <c r="E52" s="71">
        <f>SUMIF('BASE BID'!E:E, B52, 'BASE BID'!P:P)</f>
        <v>4789.32</v>
      </c>
      <c r="F52" s="330">
        <f>SUMIF('BASE BID'!E:E, B52, 'BASE BID'!Q:Q)</f>
        <v>21061.40064</v>
      </c>
      <c r="G52" s="303">
        <f t="shared" si="5"/>
        <v>1.7091483877003197E-3</v>
      </c>
      <c r="H52" s="156"/>
      <c r="I52" s="156"/>
      <c r="J52" s="319">
        <f t="shared" si="6"/>
        <v>27046.280313444004</v>
      </c>
      <c r="K52" s="319">
        <f t="shared" ref="K52:K76" si="9">IF(R52="",J52,R52*(1+L$11))</f>
        <v>0</v>
      </c>
      <c r="L52" s="320">
        <f t="shared" ref="L52:L76" si="10">J52-K52</f>
        <v>27046.280313444004</v>
      </c>
      <c r="M52" s="320"/>
      <c r="N52" s="325"/>
      <c r="O52" s="325"/>
      <c r="P52" s="325"/>
      <c r="Q52" s="128"/>
      <c r="R52" s="326">
        <v>0</v>
      </c>
      <c r="S52" s="1"/>
    </row>
    <row r="53" spans="1:19" ht="15" customHeight="1" x14ac:dyDescent="0.3">
      <c r="A53" s="79"/>
      <c r="B53" s="403" t="s">
        <v>99</v>
      </c>
      <c r="C53" s="403"/>
      <c r="D53" s="71">
        <f>SUMIF('BASE BID'!E:E, B53, 'BASE BID'!N:N)</f>
        <v>0</v>
      </c>
      <c r="E53" s="71">
        <f>SUMIF('BASE BID'!E:E, B53, 'BASE BID'!P:P)</f>
        <v>0</v>
      </c>
      <c r="F53" s="330">
        <f>SUMIF('BASE BID'!E:E, B53, 'BASE BID'!Q:Q)</f>
        <v>0</v>
      </c>
      <c r="G53" s="303">
        <f t="shared" si="5"/>
        <v>0</v>
      </c>
      <c r="H53" s="156"/>
      <c r="I53" s="156"/>
      <c r="J53" s="319">
        <f t="shared" si="6"/>
        <v>0</v>
      </c>
      <c r="K53" s="319">
        <f t="shared" si="9"/>
        <v>0</v>
      </c>
      <c r="L53" s="320">
        <f t="shared" si="10"/>
        <v>0</v>
      </c>
      <c r="M53" s="320"/>
      <c r="N53" s="325"/>
      <c r="O53" s="325"/>
      <c r="P53" s="325"/>
      <c r="Q53" s="128"/>
      <c r="R53" s="326">
        <v>0</v>
      </c>
      <c r="S53" s="1"/>
    </row>
    <row r="54" spans="1:19" ht="15" customHeight="1" x14ac:dyDescent="0.3">
      <c r="A54" s="79"/>
      <c r="B54" s="403" t="s">
        <v>100</v>
      </c>
      <c r="C54" s="403"/>
      <c r="D54" s="71">
        <f>SUMIF('BASE BID'!E:E, B54, 'BASE BID'!N:N)</f>
        <v>0</v>
      </c>
      <c r="E54" s="71">
        <f>SUMIF('BASE BID'!E:E, B54, 'BASE BID'!P:P)</f>
        <v>0</v>
      </c>
      <c r="F54" s="330">
        <f>SUMIF('BASE BID'!E:E, B54, 'BASE BID'!Q:Q)</f>
        <v>0</v>
      </c>
      <c r="G54" s="303">
        <f t="shared" si="5"/>
        <v>0</v>
      </c>
      <c r="H54" s="156"/>
      <c r="I54" s="156"/>
      <c r="J54" s="319">
        <f t="shared" si="6"/>
        <v>0</v>
      </c>
      <c r="K54" s="319">
        <f t="shared" si="9"/>
        <v>0</v>
      </c>
      <c r="L54" s="320">
        <f t="shared" si="10"/>
        <v>0</v>
      </c>
      <c r="M54" s="320"/>
      <c r="N54" s="325"/>
      <c r="O54" s="325"/>
      <c r="P54" s="325"/>
      <c r="Q54" s="128"/>
      <c r="R54" s="326">
        <v>0</v>
      </c>
      <c r="S54" s="1"/>
    </row>
    <row r="55" spans="1:19" ht="15" customHeight="1" x14ac:dyDescent="0.3">
      <c r="A55" s="79"/>
      <c r="B55" s="403" t="s">
        <v>104</v>
      </c>
      <c r="C55" s="403"/>
      <c r="D55" s="71">
        <f>SUMIF('BASE BID'!E:E, B55, 'BASE BID'!N:N)</f>
        <v>0</v>
      </c>
      <c r="E55" s="71">
        <f>SUMIF('BASE BID'!E:E, B55, 'BASE BID'!P:P)</f>
        <v>0</v>
      </c>
      <c r="F55" s="330">
        <f>SUMIF('BASE BID'!E:E, B55, 'BASE BID'!Q:Q)</f>
        <v>0</v>
      </c>
      <c r="G55" s="303">
        <f t="shared" si="5"/>
        <v>0</v>
      </c>
      <c r="H55" s="156"/>
      <c r="I55" s="156"/>
      <c r="J55" s="319">
        <f t="shared" si="6"/>
        <v>0</v>
      </c>
      <c r="K55" s="319">
        <f t="shared" si="9"/>
        <v>0</v>
      </c>
      <c r="L55" s="320">
        <f t="shared" si="10"/>
        <v>0</v>
      </c>
      <c r="M55" s="320"/>
      <c r="N55" s="325"/>
      <c r="O55" s="325"/>
      <c r="P55" s="325"/>
      <c r="Q55" s="128"/>
      <c r="R55" s="326">
        <v>0</v>
      </c>
      <c r="S55" s="1"/>
    </row>
    <row r="56" spans="1:19" ht="15" customHeight="1" x14ac:dyDescent="0.3">
      <c r="A56" s="79"/>
      <c r="B56" s="403" t="s">
        <v>105</v>
      </c>
      <c r="C56" s="403"/>
      <c r="D56" s="71">
        <f>SUMIF('BASE BID'!E:E, B56, 'BASE BID'!N:N)</f>
        <v>0</v>
      </c>
      <c r="E56" s="71">
        <f>SUMIF('BASE BID'!E:E, B56, 'BASE BID'!P:P)</f>
        <v>0</v>
      </c>
      <c r="F56" s="330">
        <f>SUMIF('BASE BID'!E:E, B56, 'BASE BID'!Q:Q)</f>
        <v>0</v>
      </c>
      <c r="G56" s="303">
        <f t="shared" si="5"/>
        <v>0</v>
      </c>
      <c r="H56" s="156"/>
      <c r="I56" s="156"/>
      <c r="J56" s="319">
        <f t="shared" si="6"/>
        <v>0</v>
      </c>
      <c r="K56" s="319">
        <f t="shared" si="9"/>
        <v>0</v>
      </c>
      <c r="L56" s="320">
        <f t="shared" si="10"/>
        <v>0</v>
      </c>
      <c r="M56" s="320"/>
      <c r="N56" s="325"/>
      <c r="O56" s="325"/>
      <c r="P56" s="325"/>
      <c r="Q56" s="128"/>
      <c r="R56" s="326">
        <v>0</v>
      </c>
      <c r="S56" s="1"/>
    </row>
    <row r="57" spans="1:19" ht="15" customHeight="1" x14ac:dyDescent="0.3">
      <c r="A57" s="79"/>
      <c r="B57" s="403" t="s">
        <v>106</v>
      </c>
      <c r="C57" s="403"/>
      <c r="D57" s="71">
        <f>SUMIF('BASE BID'!E:E, B57, 'BASE BID'!N:N)</f>
        <v>0</v>
      </c>
      <c r="E57" s="71">
        <f>SUMIF('BASE BID'!E:E, B57, 'BASE BID'!P:P)</f>
        <v>0</v>
      </c>
      <c r="F57" s="330">
        <f>SUMIF('BASE BID'!E:E, B57, 'BASE BID'!Q:Q)</f>
        <v>0</v>
      </c>
      <c r="G57" s="303">
        <f t="shared" si="5"/>
        <v>0</v>
      </c>
      <c r="H57" s="156"/>
      <c r="I57" s="156"/>
      <c r="J57" s="319">
        <f t="shared" si="6"/>
        <v>0</v>
      </c>
      <c r="K57" s="319">
        <f t="shared" si="9"/>
        <v>0</v>
      </c>
      <c r="L57" s="320">
        <f t="shared" si="10"/>
        <v>0</v>
      </c>
      <c r="M57" s="320"/>
      <c r="N57" s="325"/>
      <c r="O57" s="325"/>
      <c r="P57" s="325"/>
      <c r="Q57" s="128"/>
      <c r="R57" s="326">
        <v>0</v>
      </c>
      <c r="S57" s="1"/>
    </row>
    <row r="58" spans="1:19" ht="15" customHeight="1" x14ac:dyDescent="0.3">
      <c r="A58" s="79"/>
      <c r="B58" s="403" t="s">
        <v>107</v>
      </c>
      <c r="C58" s="403"/>
      <c r="D58" s="71">
        <f>SUMIF('BASE BID'!E:E, B58, 'BASE BID'!N:N)</f>
        <v>0</v>
      </c>
      <c r="E58" s="71">
        <f>SUMIF('BASE BID'!E:E, B58, 'BASE BID'!P:P)</f>
        <v>0</v>
      </c>
      <c r="F58" s="330">
        <f>SUMIF('BASE BID'!E:E, B58, 'BASE BID'!Q:Q)</f>
        <v>0</v>
      </c>
      <c r="G58" s="303">
        <f t="shared" si="5"/>
        <v>0</v>
      </c>
      <c r="H58" s="156"/>
      <c r="I58" s="156"/>
      <c r="J58" s="319">
        <f t="shared" si="6"/>
        <v>0</v>
      </c>
      <c r="K58" s="319">
        <f t="shared" si="9"/>
        <v>0</v>
      </c>
      <c r="L58" s="320">
        <f t="shared" si="10"/>
        <v>0</v>
      </c>
      <c r="M58" s="320"/>
      <c r="N58" s="325"/>
      <c r="O58" s="325"/>
      <c r="P58" s="325"/>
      <c r="Q58" s="128"/>
      <c r="R58" s="326">
        <v>0</v>
      </c>
      <c r="S58" s="1"/>
    </row>
    <row r="59" spans="1:19" ht="15" customHeight="1" x14ac:dyDescent="0.3">
      <c r="A59" s="79"/>
      <c r="B59" s="403" t="s">
        <v>108</v>
      </c>
      <c r="C59" s="403"/>
      <c r="D59" s="71">
        <f>SUMIF('BASE BID'!E:E, B59, 'BASE BID'!N:N)</f>
        <v>2184386.2059869999</v>
      </c>
      <c r="E59" s="71">
        <f>SUMIF('BASE BID'!E:E, B59, 'BASE BID'!P:P)</f>
        <v>2449799.1797499997</v>
      </c>
      <c r="F59" s="330">
        <f>SUMIF('BASE BID'!E:E, B59, 'BASE BID'!Q:Q)</f>
        <v>4634185.385737001</v>
      </c>
      <c r="G59" s="303">
        <f t="shared" si="5"/>
        <v>0.37606760422638158</v>
      </c>
      <c r="H59" s="156"/>
      <c r="I59" s="156"/>
      <c r="J59" s="319">
        <f t="shared" si="6"/>
        <v>6045674.2612158777</v>
      </c>
      <c r="K59" s="319">
        <f t="shared" si="9"/>
        <v>0</v>
      </c>
      <c r="L59" s="320">
        <f t="shared" si="10"/>
        <v>6045674.2612158777</v>
      </c>
      <c r="M59" s="320"/>
      <c r="N59" s="325"/>
      <c r="O59" s="325"/>
      <c r="P59" s="325"/>
      <c r="Q59" s="128"/>
      <c r="R59" s="326">
        <v>0</v>
      </c>
      <c r="S59" s="1"/>
    </row>
    <row r="60" spans="1:19" ht="15" customHeight="1" x14ac:dyDescent="0.3">
      <c r="A60" s="79"/>
      <c r="B60" s="403" t="s">
        <v>109</v>
      </c>
      <c r="C60" s="403"/>
      <c r="D60" s="71">
        <f>SUMIF('BASE BID'!E:E, B60, 'BASE BID'!N:N)</f>
        <v>270835.74974400003</v>
      </c>
      <c r="E60" s="71">
        <f>SUMIF('BASE BID'!E:E, B60, 'BASE BID'!P:P)</f>
        <v>197917.60800000001</v>
      </c>
      <c r="F60" s="330">
        <f>SUMIF('BASE BID'!E:E, B60, 'BASE BID'!Q:Q)</f>
        <v>468753.35774399998</v>
      </c>
      <c r="G60" s="303">
        <f t="shared" si="5"/>
        <v>3.8039684981618999E-2</v>
      </c>
      <c r="H60" s="156"/>
      <c r="I60" s="156"/>
      <c r="J60" s="319">
        <f t="shared" si="6"/>
        <v>608146.01456787356</v>
      </c>
      <c r="K60" s="319">
        <f t="shared" si="9"/>
        <v>0</v>
      </c>
      <c r="L60" s="320">
        <f t="shared" si="10"/>
        <v>608146.01456787356</v>
      </c>
      <c r="M60" s="320"/>
      <c r="N60" s="325"/>
      <c r="O60" s="325"/>
      <c r="P60" s="325"/>
      <c r="Q60" s="128"/>
      <c r="R60" s="326">
        <v>0</v>
      </c>
      <c r="S60" s="1"/>
    </row>
    <row r="61" spans="1:19" ht="15" customHeight="1" x14ac:dyDescent="0.3">
      <c r="A61" s="79"/>
      <c r="B61" s="403" t="s">
        <v>111</v>
      </c>
      <c r="C61" s="403"/>
      <c r="D61" s="71">
        <f>SUMIF('BASE BID'!E:E, B61, 'BASE BID'!N:N)</f>
        <v>0</v>
      </c>
      <c r="E61" s="71">
        <f>SUMIF('BASE BID'!E:E, B61, 'BASE BID'!P:P)</f>
        <v>0</v>
      </c>
      <c r="F61" s="330">
        <f>SUMIF('BASE BID'!E:E, B61, 'BASE BID'!Q:Q)</f>
        <v>0</v>
      </c>
      <c r="G61" s="303">
        <f t="shared" si="5"/>
        <v>0</v>
      </c>
      <c r="H61" s="156"/>
      <c r="I61" s="156"/>
      <c r="J61" s="319">
        <f t="shared" si="6"/>
        <v>0</v>
      </c>
      <c r="K61" s="319">
        <f t="shared" si="9"/>
        <v>0</v>
      </c>
      <c r="L61" s="320">
        <f t="shared" si="10"/>
        <v>0</v>
      </c>
      <c r="M61" s="320"/>
      <c r="N61" s="325"/>
      <c r="O61" s="325"/>
      <c r="P61" s="325"/>
      <c r="Q61" s="128"/>
      <c r="R61" s="326">
        <v>0</v>
      </c>
      <c r="S61" s="1"/>
    </row>
    <row r="62" spans="1:19" ht="15" customHeight="1" x14ac:dyDescent="0.3">
      <c r="A62" s="79"/>
      <c r="B62" s="403" t="s">
        <v>112</v>
      </c>
      <c r="C62" s="403"/>
      <c r="D62" s="71">
        <f>SUMIF('BASE BID'!E:E, B62, 'BASE BID'!N:N)</f>
        <v>0</v>
      </c>
      <c r="E62" s="71">
        <f>SUMIF('BASE BID'!E:E, B62, 'BASE BID'!P:P)</f>
        <v>0</v>
      </c>
      <c r="F62" s="330">
        <f>SUMIF('BASE BID'!E:E, B62, 'BASE BID'!Q:Q)</f>
        <v>0</v>
      </c>
      <c r="G62" s="303">
        <f t="shared" si="5"/>
        <v>0</v>
      </c>
      <c r="H62" s="156"/>
      <c r="I62" s="156"/>
      <c r="J62" s="319">
        <f t="shared" si="6"/>
        <v>0</v>
      </c>
      <c r="K62" s="319">
        <f t="shared" si="9"/>
        <v>0</v>
      </c>
      <c r="L62" s="320">
        <f t="shared" si="10"/>
        <v>0</v>
      </c>
      <c r="M62" s="320"/>
      <c r="N62" s="325"/>
      <c r="O62" s="325"/>
      <c r="P62" s="325"/>
      <c r="Q62" s="128"/>
      <c r="R62" s="326">
        <v>0</v>
      </c>
      <c r="S62" s="1"/>
    </row>
    <row r="63" spans="1:19" ht="15" customHeight="1" x14ac:dyDescent="0.3">
      <c r="A63" s="79"/>
      <c r="B63" s="403" t="s">
        <v>115</v>
      </c>
      <c r="C63" s="403"/>
      <c r="D63" s="71">
        <f>SUMIF('BASE BID'!E:E, B63, 'BASE BID'!N:N)</f>
        <v>0</v>
      </c>
      <c r="E63" s="71">
        <f>SUMIF('BASE BID'!E:E, B63, 'BASE BID'!P:P)</f>
        <v>0</v>
      </c>
      <c r="F63" s="330">
        <f>SUMIF('BASE BID'!E:E, B63, 'BASE BID'!Q:Q)</f>
        <v>0</v>
      </c>
      <c r="G63" s="303">
        <f t="shared" si="5"/>
        <v>0</v>
      </c>
      <c r="H63" s="156"/>
      <c r="I63" s="156"/>
      <c r="J63" s="319">
        <f t="shared" si="6"/>
        <v>0</v>
      </c>
      <c r="K63" s="319">
        <f t="shared" si="9"/>
        <v>0</v>
      </c>
      <c r="L63" s="320">
        <f t="shared" si="10"/>
        <v>0</v>
      </c>
      <c r="M63" s="320"/>
      <c r="N63" s="325"/>
      <c r="O63" s="325"/>
      <c r="P63" s="325"/>
      <c r="Q63" s="128"/>
      <c r="R63" s="326">
        <v>0</v>
      </c>
      <c r="S63" s="1"/>
    </row>
    <row r="64" spans="1:19" ht="15" customHeight="1" x14ac:dyDescent="0.3">
      <c r="A64" s="79"/>
      <c r="B64" s="403" t="s">
        <v>118</v>
      </c>
      <c r="C64" s="403"/>
      <c r="D64" s="71">
        <f>SUMIF('BASE BID'!E:E, B64, 'BASE BID'!N:N)</f>
        <v>0</v>
      </c>
      <c r="E64" s="71">
        <f>SUMIF('BASE BID'!E:E, B64, 'BASE BID'!P:P)</f>
        <v>0</v>
      </c>
      <c r="F64" s="330">
        <f>SUMIF('BASE BID'!E:E, B64, 'BASE BID'!Q:Q)</f>
        <v>0</v>
      </c>
      <c r="G64" s="303">
        <f t="shared" si="5"/>
        <v>0</v>
      </c>
      <c r="H64" s="156"/>
      <c r="I64" s="156"/>
      <c r="J64" s="319">
        <f t="shared" si="6"/>
        <v>0</v>
      </c>
      <c r="K64" s="319">
        <f t="shared" si="9"/>
        <v>0</v>
      </c>
      <c r="L64" s="320">
        <f t="shared" si="10"/>
        <v>0</v>
      </c>
      <c r="M64" s="320"/>
      <c r="N64" s="325"/>
      <c r="O64" s="325"/>
      <c r="P64" s="325"/>
      <c r="Q64" s="128"/>
      <c r="R64" s="326">
        <v>0</v>
      </c>
      <c r="S64" s="1"/>
    </row>
    <row r="65" spans="1:19" ht="15" customHeight="1" x14ac:dyDescent="0.3">
      <c r="A65" s="79"/>
      <c r="B65" s="403" t="s">
        <v>67</v>
      </c>
      <c r="C65" s="403"/>
      <c r="D65" s="71">
        <f>SUMIF('BASE BID'!E:E, B65, 'BASE BID'!N:N)</f>
        <v>130430.75744474999</v>
      </c>
      <c r="E65" s="71">
        <f>SUMIF('BASE BID'!E:E, B65, 'BASE BID'!P:P)</f>
        <v>104850.132</v>
      </c>
      <c r="F65" s="330">
        <f>SUMIF('BASE BID'!E:E, B65, 'BASE BID'!Q:Q)</f>
        <v>235280.88944475001</v>
      </c>
      <c r="G65" s="303">
        <f t="shared" si="5"/>
        <v>1.9093219853928561E-2</v>
      </c>
      <c r="H65" s="156"/>
      <c r="I65" s="156"/>
      <c r="J65" s="319">
        <f t="shared" si="6"/>
        <v>305619.54867521097</v>
      </c>
      <c r="K65" s="319">
        <f t="shared" si="9"/>
        <v>0</v>
      </c>
      <c r="L65" s="320">
        <f t="shared" si="10"/>
        <v>305619.54867521097</v>
      </c>
      <c r="M65" s="320"/>
      <c r="N65" s="325"/>
      <c r="O65" s="325"/>
      <c r="P65" s="325"/>
      <c r="Q65" s="128"/>
      <c r="R65" s="326">
        <v>0</v>
      </c>
      <c r="S65" s="1"/>
    </row>
    <row r="66" spans="1:19" ht="15" customHeight="1" x14ac:dyDescent="0.3">
      <c r="A66" s="79"/>
      <c r="B66" s="403" t="s">
        <v>121</v>
      </c>
      <c r="C66" s="403"/>
      <c r="D66" s="71">
        <f>SUMIF('BASE BID'!E:E, B66, 'BASE BID'!N:N)</f>
        <v>0</v>
      </c>
      <c r="E66" s="71">
        <f>SUMIF('BASE BID'!E:E, B66, 'BASE BID'!P:P)</f>
        <v>0</v>
      </c>
      <c r="F66" s="330">
        <f>SUMIF('BASE BID'!E:E, B66, 'BASE BID'!Q:Q)</f>
        <v>0</v>
      </c>
      <c r="G66" s="303">
        <f t="shared" si="5"/>
        <v>0</v>
      </c>
      <c r="H66" s="156"/>
      <c r="I66" s="156"/>
      <c r="J66" s="319">
        <f t="shared" si="6"/>
        <v>0</v>
      </c>
      <c r="K66" s="319">
        <f t="shared" si="9"/>
        <v>0</v>
      </c>
      <c r="L66" s="320">
        <f t="shared" si="10"/>
        <v>0</v>
      </c>
      <c r="M66" s="320"/>
      <c r="N66" s="325"/>
      <c r="O66" s="325"/>
      <c r="P66" s="325"/>
      <c r="Q66" s="128"/>
      <c r="R66" s="326">
        <v>0</v>
      </c>
      <c r="S66" s="1"/>
    </row>
    <row r="67" spans="1:19" ht="15" customHeight="1" x14ac:dyDescent="0.3">
      <c r="A67" s="79"/>
      <c r="B67" s="403" t="s">
        <v>124</v>
      </c>
      <c r="C67" s="403"/>
      <c r="D67" s="71">
        <f>SUMIF('BASE BID'!E:E, B67, 'BASE BID'!N:N)</f>
        <v>0</v>
      </c>
      <c r="E67" s="71">
        <f>SUMIF('BASE BID'!E:E, B67, 'BASE BID'!P:P)</f>
        <v>0</v>
      </c>
      <c r="F67" s="330">
        <f>SUMIF('BASE BID'!E:E, B67, 'BASE BID'!Q:Q)</f>
        <v>0</v>
      </c>
      <c r="G67" s="303">
        <f t="shared" si="5"/>
        <v>0</v>
      </c>
      <c r="H67" s="156"/>
      <c r="I67" s="156"/>
      <c r="J67" s="319">
        <f t="shared" si="6"/>
        <v>0</v>
      </c>
      <c r="K67" s="319">
        <f t="shared" si="9"/>
        <v>0</v>
      </c>
      <c r="L67" s="320">
        <f t="shared" si="10"/>
        <v>0</v>
      </c>
      <c r="M67" s="320"/>
      <c r="N67" s="325"/>
      <c r="O67" s="325"/>
      <c r="P67" s="325"/>
      <c r="Q67" s="128"/>
      <c r="R67" s="326">
        <v>0</v>
      </c>
      <c r="S67" s="1"/>
    </row>
    <row r="68" spans="1:19" ht="15" customHeight="1" x14ac:dyDescent="0.3">
      <c r="A68" s="79"/>
      <c r="B68" s="403" t="s">
        <v>130</v>
      </c>
      <c r="C68" s="403"/>
      <c r="D68" s="71">
        <f>SUMIF('BASE BID'!E:E, B68, 'BASE BID'!N:N)</f>
        <v>0</v>
      </c>
      <c r="E68" s="71">
        <f>SUMIF('BASE BID'!E:E, B68, 'BASE BID'!P:P)</f>
        <v>0</v>
      </c>
      <c r="F68" s="330">
        <f>SUMIF('BASE BID'!E:E, B68, 'BASE BID'!Q:Q)</f>
        <v>0</v>
      </c>
      <c r="G68" s="303">
        <f t="shared" si="5"/>
        <v>0</v>
      </c>
      <c r="H68" s="156"/>
      <c r="I68" s="156"/>
      <c r="J68" s="319">
        <f t="shared" si="6"/>
        <v>0</v>
      </c>
      <c r="K68" s="319">
        <f t="shared" si="9"/>
        <v>0</v>
      </c>
      <c r="L68" s="320">
        <f t="shared" si="10"/>
        <v>0</v>
      </c>
      <c r="M68" s="320"/>
      <c r="N68" s="325"/>
      <c r="O68" s="325"/>
      <c r="P68" s="325"/>
      <c r="Q68" s="128"/>
      <c r="R68" s="326">
        <v>0</v>
      </c>
      <c r="S68" s="1"/>
    </row>
    <row r="69" spans="1:19" ht="15" customHeight="1" x14ac:dyDescent="0.3">
      <c r="A69" s="79"/>
      <c r="B69" s="403" t="s">
        <v>131</v>
      </c>
      <c r="C69" s="403"/>
      <c r="D69" s="71">
        <f>SUMIF('BASE BID'!E:E, B69, 'BASE BID'!N:N)</f>
        <v>0</v>
      </c>
      <c r="E69" s="71">
        <f>SUMIF('BASE BID'!E:E, B69, 'BASE BID'!P:P)</f>
        <v>0</v>
      </c>
      <c r="F69" s="330">
        <f>SUMIF('BASE BID'!E:E, B69, 'BASE BID'!Q:Q)</f>
        <v>0</v>
      </c>
      <c r="G69" s="303">
        <f t="shared" si="5"/>
        <v>0</v>
      </c>
      <c r="H69" s="156"/>
      <c r="I69" s="156"/>
      <c r="J69" s="319">
        <f t="shared" si="6"/>
        <v>0</v>
      </c>
      <c r="K69" s="319">
        <f t="shared" si="9"/>
        <v>0</v>
      </c>
      <c r="L69" s="320">
        <f t="shared" si="10"/>
        <v>0</v>
      </c>
      <c r="M69" s="320"/>
      <c r="N69" s="325"/>
      <c r="O69" s="325"/>
      <c r="P69" s="325"/>
      <c r="Q69" s="128"/>
      <c r="R69" s="326">
        <v>0</v>
      </c>
      <c r="S69" s="1"/>
    </row>
    <row r="70" spans="1:19" ht="15" customHeight="1" x14ac:dyDescent="0.3">
      <c r="A70" s="79"/>
      <c r="B70" s="403" t="s">
        <v>134</v>
      </c>
      <c r="C70" s="403"/>
      <c r="D70" s="71">
        <f>SUMIF('BASE BID'!E:E, B70, 'BASE BID'!N:N)</f>
        <v>0</v>
      </c>
      <c r="E70" s="71">
        <f>SUMIF('BASE BID'!E:E, B70, 'BASE BID'!P:P)</f>
        <v>0</v>
      </c>
      <c r="F70" s="330">
        <f>SUMIF('BASE BID'!E:E, B70, 'BASE BID'!Q:Q)</f>
        <v>0</v>
      </c>
      <c r="G70" s="303">
        <f t="shared" si="5"/>
        <v>0</v>
      </c>
      <c r="H70" s="156"/>
      <c r="I70" s="156"/>
      <c r="J70" s="319">
        <f t="shared" si="6"/>
        <v>0</v>
      </c>
      <c r="K70" s="319">
        <f t="shared" si="9"/>
        <v>0</v>
      </c>
      <c r="L70" s="320">
        <f t="shared" si="10"/>
        <v>0</v>
      </c>
      <c r="M70" s="320"/>
      <c r="N70" s="325"/>
      <c r="O70" s="325"/>
      <c r="P70" s="325"/>
      <c r="Q70" s="128"/>
      <c r="R70" s="326">
        <v>0</v>
      </c>
      <c r="S70" s="1"/>
    </row>
    <row r="71" spans="1:19" ht="15" customHeight="1" x14ac:dyDescent="0.3">
      <c r="A71" s="79"/>
      <c r="B71" s="403" t="s">
        <v>135</v>
      </c>
      <c r="C71" s="403"/>
      <c r="D71" s="71">
        <f>SUMIF('BASE BID'!E:E, B71, 'BASE BID'!N:N)</f>
        <v>0</v>
      </c>
      <c r="E71" s="71">
        <f>SUMIF('BASE BID'!E:E, B71, 'BASE BID'!P:P)</f>
        <v>0</v>
      </c>
      <c r="F71" s="330">
        <f>SUMIF('BASE BID'!E:E, B71, 'BASE BID'!Q:Q)</f>
        <v>0</v>
      </c>
      <c r="G71" s="303">
        <f t="shared" si="5"/>
        <v>0</v>
      </c>
      <c r="H71" s="156"/>
      <c r="I71" s="156"/>
      <c r="J71" s="319">
        <f t="shared" si="6"/>
        <v>0</v>
      </c>
      <c r="K71" s="319">
        <f t="shared" si="9"/>
        <v>0</v>
      </c>
      <c r="L71" s="320">
        <f t="shared" si="10"/>
        <v>0</v>
      </c>
      <c r="M71" s="320"/>
      <c r="N71" s="325"/>
      <c r="O71" s="325"/>
      <c r="P71" s="325"/>
      <c r="Q71" s="128"/>
      <c r="R71" s="326">
        <v>0</v>
      </c>
      <c r="S71" s="1"/>
    </row>
    <row r="72" spans="1:19" ht="15" customHeight="1" x14ac:dyDescent="0.3">
      <c r="A72" s="79"/>
      <c r="B72" s="403" t="s">
        <v>140</v>
      </c>
      <c r="C72" s="403"/>
      <c r="D72" s="71">
        <f>SUMIF('BASE BID'!E:E, B72, 'BASE BID'!N:N)</f>
        <v>1429984.7365031256</v>
      </c>
      <c r="E72" s="71">
        <f>SUMIF('BASE BID'!E:E, B72, 'BASE BID'!P:P)</f>
        <v>1920623.6692924993</v>
      </c>
      <c r="F72" s="330">
        <f>SUMIF('BASE BID'!E:E, B72, 'BASE BID'!Q:Q)</f>
        <v>3350608.4057956259</v>
      </c>
      <c r="G72" s="303">
        <f t="shared" si="5"/>
        <v>0.27190437390496042</v>
      </c>
      <c r="H72" s="156"/>
      <c r="I72" s="156"/>
      <c r="J72" s="319">
        <f t="shared" si="6"/>
        <v>4381267.5522180824</v>
      </c>
      <c r="K72" s="319">
        <f t="shared" si="9"/>
        <v>0</v>
      </c>
      <c r="L72" s="320">
        <f t="shared" si="10"/>
        <v>4381267.5522180824</v>
      </c>
      <c r="M72" s="320"/>
      <c r="N72" s="325"/>
      <c r="O72" s="325"/>
      <c r="P72" s="325"/>
      <c r="Q72" s="128"/>
      <c r="R72" s="326">
        <v>0</v>
      </c>
      <c r="S72" s="1"/>
    </row>
    <row r="73" spans="1:19" ht="15" customHeight="1" x14ac:dyDescent="0.3">
      <c r="A73" s="79"/>
      <c r="B73" s="403" t="s">
        <v>141</v>
      </c>
      <c r="C73" s="403"/>
      <c r="D73" s="71">
        <f>SUMIF('BASE BID'!E:E, B73, 'BASE BID'!N:N)</f>
        <v>0</v>
      </c>
      <c r="E73" s="71">
        <f>SUMIF('BASE BID'!E:E, B73, 'BASE BID'!P:P)</f>
        <v>0</v>
      </c>
      <c r="F73" s="330">
        <f>SUMIF('BASE BID'!E:E, B73, 'BASE BID'!Q:Q)</f>
        <v>0</v>
      </c>
      <c r="G73" s="303">
        <f t="shared" si="5"/>
        <v>0</v>
      </c>
      <c r="H73" s="156"/>
      <c r="I73" s="156"/>
      <c r="J73" s="319">
        <f t="shared" si="6"/>
        <v>0</v>
      </c>
      <c r="K73" s="319">
        <f t="shared" si="9"/>
        <v>0</v>
      </c>
      <c r="L73" s="320">
        <f t="shared" si="10"/>
        <v>0</v>
      </c>
      <c r="M73" s="320"/>
      <c r="N73" s="325"/>
      <c r="O73" s="325"/>
      <c r="P73" s="325"/>
      <c r="Q73" s="128"/>
      <c r="R73" s="326">
        <v>0</v>
      </c>
      <c r="S73" s="1"/>
    </row>
    <row r="74" spans="1:19" ht="15" customHeight="1" x14ac:dyDescent="0.3">
      <c r="A74" s="79"/>
      <c r="B74" s="403" t="s">
        <v>146</v>
      </c>
      <c r="C74" s="403"/>
      <c r="D74" s="71">
        <f>SUMIF('BASE BID'!E:E, B74, 'BASE BID'!N:N)</f>
        <v>0</v>
      </c>
      <c r="E74" s="71">
        <f>SUMIF('BASE BID'!E:E, B74, 'BASE BID'!P:P)</f>
        <v>0</v>
      </c>
      <c r="F74" s="330">
        <f>SUMIF('BASE BID'!E:E, B74, 'BASE BID'!Q:Q)</f>
        <v>0</v>
      </c>
      <c r="G74" s="303">
        <f t="shared" si="5"/>
        <v>0</v>
      </c>
      <c r="H74" s="156"/>
      <c r="I74" s="156"/>
      <c r="J74" s="319">
        <f t="shared" si="6"/>
        <v>0</v>
      </c>
      <c r="K74" s="319">
        <f t="shared" si="9"/>
        <v>0</v>
      </c>
      <c r="L74" s="320">
        <f t="shared" si="10"/>
        <v>0</v>
      </c>
      <c r="M74" s="320"/>
      <c r="N74" s="325"/>
      <c r="O74" s="325"/>
      <c r="P74" s="325"/>
      <c r="Q74" s="128"/>
      <c r="R74" s="326">
        <v>0</v>
      </c>
      <c r="S74" s="1"/>
    </row>
    <row r="75" spans="1:19" ht="15" customHeight="1" x14ac:dyDescent="0.3">
      <c r="A75" s="79"/>
      <c r="B75" s="403" t="s">
        <v>150</v>
      </c>
      <c r="C75" s="403"/>
      <c r="D75" s="71">
        <f>SUMIF('BASE BID'!E:E, B75, 'BASE BID'!N:N)</f>
        <v>678016.14233877556</v>
      </c>
      <c r="E75" s="71">
        <f>SUMIF('BASE BID'!E:E, B75, 'BASE BID'!P:P)</f>
        <v>905495.84788999998</v>
      </c>
      <c r="F75" s="330">
        <f>SUMIF('BASE BID'!E:E, B75, 'BASE BID'!Q:Q)</f>
        <v>1583511.9902287761</v>
      </c>
      <c r="G75" s="303">
        <f t="shared" si="5"/>
        <v>0.12850318035655758</v>
      </c>
      <c r="H75" s="156"/>
      <c r="I75" s="156"/>
      <c r="J75" s="319">
        <f t="shared" si="6"/>
        <v>2070456.8855156843</v>
      </c>
      <c r="K75" s="319">
        <f t="shared" si="9"/>
        <v>0</v>
      </c>
      <c r="L75" s="320">
        <f t="shared" si="10"/>
        <v>2070456.8855156843</v>
      </c>
      <c r="M75" s="320"/>
      <c r="N75" s="325"/>
      <c r="O75" s="325"/>
      <c r="P75" s="325"/>
      <c r="Q75" s="128"/>
      <c r="R75" s="326">
        <v>0</v>
      </c>
      <c r="S75" s="1"/>
    </row>
    <row r="76" spans="1:19" ht="15" customHeight="1" x14ac:dyDescent="0.3">
      <c r="A76" s="79"/>
      <c r="B76" s="403" t="s">
        <v>155</v>
      </c>
      <c r="C76" s="403"/>
      <c r="D76" s="71">
        <f>SUMIF('BASE BID'!E:E, B76, 'BASE BID'!N:N)</f>
        <v>0</v>
      </c>
      <c r="E76" s="71">
        <f>SUMIF('BASE BID'!E:E, B76, 'BASE BID'!P:P)</f>
        <v>0</v>
      </c>
      <c r="F76" s="330">
        <f>SUMIF('BASE BID'!E:E, B76, 'BASE BID'!Q:Q)</f>
        <v>0</v>
      </c>
      <c r="G76" s="303">
        <f t="shared" si="5"/>
        <v>0</v>
      </c>
      <c r="H76" s="156"/>
      <c r="I76" s="156"/>
      <c r="J76" s="319">
        <f t="shared" si="6"/>
        <v>0</v>
      </c>
      <c r="K76" s="319">
        <f t="shared" si="9"/>
        <v>0</v>
      </c>
      <c r="L76" s="320">
        <f t="shared" si="10"/>
        <v>0</v>
      </c>
      <c r="M76" s="320"/>
      <c r="N76" s="325"/>
      <c r="O76" s="325"/>
      <c r="P76" s="325"/>
      <c r="Q76" s="128"/>
      <c r="R76" s="326">
        <v>0</v>
      </c>
      <c r="S76" s="1"/>
    </row>
    <row r="77" spans="1:19" ht="15" customHeight="1" x14ac:dyDescent="0.3">
      <c r="A77" s="79"/>
      <c r="B77" s="403" t="s">
        <v>156</v>
      </c>
      <c r="C77" s="403"/>
      <c r="D77" s="71">
        <f>SUMIF('BASE BID'!E:E, B77, 'BASE BID'!N:N)</f>
        <v>0</v>
      </c>
      <c r="E77" s="71">
        <f>SUMIF('BASE BID'!E:E, B77, 'BASE BID'!P:P)</f>
        <v>0</v>
      </c>
      <c r="F77" s="330">
        <f>SUMIF('BASE BID'!E:E, B77, 'BASE BID'!Q:Q)</f>
        <v>0</v>
      </c>
      <c r="G77" s="303">
        <f t="shared" si="5"/>
        <v>0</v>
      </c>
      <c r="H77" s="156"/>
      <c r="I77" s="156"/>
      <c r="J77" s="319">
        <f t="shared" si="6"/>
        <v>0</v>
      </c>
      <c r="K77" s="319">
        <f t="shared" ref="K77:K83" si="11">IF(R77="",J77,R77*(1+L$11))</f>
        <v>0</v>
      </c>
      <c r="L77" s="320">
        <f t="shared" ref="L77:L83" si="12">J77-K77</f>
        <v>0</v>
      </c>
      <c r="M77" s="320"/>
      <c r="N77" s="325"/>
      <c r="O77" s="325"/>
      <c r="P77" s="325"/>
      <c r="Q77" s="128"/>
      <c r="R77" s="326">
        <v>0</v>
      </c>
      <c r="S77" s="1"/>
    </row>
    <row r="78" spans="1:19" ht="15" customHeight="1" x14ac:dyDescent="0.3">
      <c r="A78" s="79"/>
      <c r="B78" s="403" t="s">
        <v>159</v>
      </c>
      <c r="C78" s="403"/>
      <c r="D78" s="71">
        <f>SUMIF('BASE BID'!E:E, B78, 'BASE BID'!N:N)</f>
        <v>0</v>
      </c>
      <c r="E78" s="71">
        <f>SUMIF('BASE BID'!E:E, B78, 'BASE BID'!P:P)</f>
        <v>0</v>
      </c>
      <c r="F78" s="330">
        <f>SUMIF('BASE BID'!E:E, B78, 'BASE BID'!Q:Q)</f>
        <v>0</v>
      </c>
      <c r="G78" s="303">
        <f t="shared" si="5"/>
        <v>0</v>
      </c>
      <c r="H78" s="156"/>
      <c r="I78" s="156"/>
      <c r="J78" s="319">
        <f t="shared" si="6"/>
        <v>0</v>
      </c>
      <c r="K78" s="319">
        <f t="shared" si="11"/>
        <v>0</v>
      </c>
      <c r="L78" s="320">
        <f t="shared" si="12"/>
        <v>0</v>
      </c>
      <c r="M78" s="320"/>
      <c r="N78" s="325"/>
      <c r="O78" s="325"/>
      <c r="P78" s="325"/>
      <c r="Q78" s="128"/>
      <c r="R78" s="326">
        <v>0</v>
      </c>
      <c r="S78" s="1"/>
    </row>
    <row r="79" spans="1:19" ht="15" customHeight="1" x14ac:dyDescent="0.3">
      <c r="A79" s="79"/>
      <c r="B79" s="403" t="s">
        <v>162</v>
      </c>
      <c r="C79" s="403"/>
      <c r="D79" s="71">
        <f>SUMIF('BASE BID'!E:E, B79, 'BASE BID'!N:N)</f>
        <v>0</v>
      </c>
      <c r="E79" s="71">
        <f>SUMIF('BASE BID'!E:E, B79, 'BASE BID'!P:P)</f>
        <v>0</v>
      </c>
      <c r="F79" s="330">
        <f>SUMIF('BASE BID'!E:E, B79, 'BASE BID'!Q:Q)</f>
        <v>0</v>
      </c>
      <c r="G79" s="303">
        <f t="shared" si="5"/>
        <v>0</v>
      </c>
      <c r="H79" s="156"/>
      <c r="I79" s="156"/>
      <c r="J79" s="319">
        <f t="shared" si="6"/>
        <v>0</v>
      </c>
      <c r="K79" s="319">
        <f t="shared" si="11"/>
        <v>0</v>
      </c>
      <c r="L79" s="320">
        <f t="shared" si="12"/>
        <v>0</v>
      </c>
      <c r="M79" s="320"/>
      <c r="N79" s="325"/>
      <c r="O79" s="325"/>
      <c r="P79" s="325"/>
      <c r="Q79" s="128"/>
      <c r="R79" s="326">
        <v>0</v>
      </c>
      <c r="S79" s="1"/>
    </row>
    <row r="80" spans="1:19" ht="15" customHeight="1" x14ac:dyDescent="0.3">
      <c r="A80" s="79"/>
      <c r="B80" s="403" t="s">
        <v>168</v>
      </c>
      <c r="C80" s="403"/>
      <c r="D80" s="71">
        <f>SUMIF('BASE BID'!E:E, B80, 'BASE BID'!N:N)</f>
        <v>0</v>
      </c>
      <c r="E80" s="71">
        <f>SUMIF('BASE BID'!E:E, B80, 'BASE BID'!P:P)</f>
        <v>0</v>
      </c>
      <c r="F80" s="330">
        <f>SUMIF('BASE BID'!E:E, B80, 'BASE BID'!Q:Q)</f>
        <v>0</v>
      </c>
      <c r="G80" s="303">
        <f t="shared" si="5"/>
        <v>0</v>
      </c>
      <c r="H80" s="156"/>
      <c r="I80" s="156"/>
      <c r="J80" s="319">
        <f t="shared" si="6"/>
        <v>0</v>
      </c>
      <c r="K80" s="319">
        <f t="shared" si="11"/>
        <v>0</v>
      </c>
      <c r="L80" s="320">
        <f t="shared" si="12"/>
        <v>0</v>
      </c>
      <c r="M80" s="320"/>
      <c r="N80" s="325"/>
      <c r="O80" s="325"/>
      <c r="P80" s="325"/>
      <c r="Q80" s="128"/>
      <c r="R80" s="326">
        <v>0</v>
      </c>
      <c r="S80" s="1"/>
    </row>
    <row r="81" spans="1:19" ht="15" customHeight="1" x14ac:dyDescent="0.3">
      <c r="A81" s="79"/>
      <c r="B81" s="403" t="s">
        <v>170</v>
      </c>
      <c r="C81" s="403"/>
      <c r="D81" s="71">
        <f>SUMIF('BASE BID'!E:E, B81, 'BASE BID'!N:N)</f>
        <v>0</v>
      </c>
      <c r="E81" s="71">
        <f>SUMIF('BASE BID'!E:E, B81, 'BASE BID'!P:P)</f>
        <v>0</v>
      </c>
      <c r="F81" s="330">
        <f>SUMIF('BASE BID'!E:E, B81, 'BASE BID'!Q:Q)</f>
        <v>0</v>
      </c>
      <c r="G81" s="303">
        <f t="shared" si="5"/>
        <v>0</v>
      </c>
      <c r="H81" s="156"/>
      <c r="I81" s="156"/>
      <c r="J81" s="319">
        <f t="shared" si="6"/>
        <v>0</v>
      </c>
      <c r="K81" s="319">
        <f t="shared" si="11"/>
        <v>0</v>
      </c>
      <c r="L81" s="320">
        <f t="shared" si="12"/>
        <v>0</v>
      </c>
      <c r="M81" s="320"/>
      <c r="N81" s="325"/>
      <c r="O81" s="325"/>
      <c r="P81" s="325"/>
      <c r="Q81" s="128"/>
      <c r="R81" s="326">
        <v>0</v>
      </c>
      <c r="S81" s="1"/>
    </row>
    <row r="82" spans="1:19" ht="15" customHeight="1" x14ac:dyDescent="0.3">
      <c r="A82" s="79"/>
      <c r="B82" s="403" t="s">
        <v>76</v>
      </c>
      <c r="C82" s="403"/>
      <c r="D82" s="71">
        <f>SUMIF('BASE BID'!E:E, B82, 'BASE BID'!N:N)</f>
        <v>0</v>
      </c>
      <c r="E82" s="71">
        <f>SUMIF('BASE BID'!E:E, B82, 'BASE BID'!P:P)</f>
        <v>0</v>
      </c>
      <c r="F82" s="330">
        <f>SUMIF('BASE BID'!E:E, B82, 'BASE BID'!Q:Q)</f>
        <v>0</v>
      </c>
      <c r="G82" s="303">
        <f t="shared" si="5"/>
        <v>0</v>
      </c>
      <c r="H82" s="156"/>
      <c r="I82" s="156"/>
      <c r="J82" s="319">
        <f t="shared" si="6"/>
        <v>0</v>
      </c>
      <c r="K82" s="319">
        <f t="shared" si="11"/>
        <v>0</v>
      </c>
      <c r="L82" s="320">
        <f t="shared" si="12"/>
        <v>0</v>
      </c>
      <c r="M82" s="320"/>
      <c r="N82" s="325"/>
      <c r="O82" s="325"/>
      <c r="P82" s="325"/>
      <c r="Q82" s="128"/>
      <c r="R82" s="326">
        <v>0</v>
      </c>
      <c r="S82" s="1"/>
    </row>
    <row r="83" spans="1:19" ht="15" customHeight="1" x14ac:dyDescent="0.3">
      <c r="A83" s="79"/>
      <c r="B83" s="403" t="s">
        <v>177</v>
      </c>
      <c r="C83" s="403"/>
      <c r="D83" s="71">
        <f>SUMIF('BASE BID'!E:E, B83, 'BASE BID'!N:N)</f>
        <v>0</v>
      </c>
      <c r="E83" s="71">
        <f>SUMIF('BASE BID'!E:E, B83, 'BASE BID'!P:P)</f>
        <v>0</v>
      </c>
      <c r="F83" s="330">
        <f>SUMIF('BASE BID'!E:E, B83, 'BASE BID'!Q:Q)</f>
        <v>0</v>
      </c>
      <c r="G83" s="303">
        <f t="shared" si="5"/>
        <v>0</v>
      </c>
      <c r="H83" s="156"/>
      <c r="I83" s="156"/>
      <c r="J83" s="319">
        <f t="shared" si="6"/>
        <v>0</v>
      </c>
      <c r="K83" s="319">
        <f t="shared" si="11"/>
        <v>0</v>
      </c>
      <c r="L83" s="320">
        <f t="shared" si="12"/>
        <v>0</v>
      </c>
      <c r="M83" s="320"/>
      <c r="N83" s="325"/>
      <c r="O83" s="325"/>
      <c r="P83" s="325"/>
      <c r="Q83" s="128"/>
      <c r="R83" s="326">
        <v>0</v>
      </c>
      <c r="S83" s="1"/>
    </row>
    <row r="84" spans="1:19" x14ac:dyDescent="0.25">
      <c r="A84" s="79"/>
      <c r="B84" s="404" t="s">
        <v>77</v>
      </c>
      <c r="C84" s="404"/>
      <c r="D84" s="306">
        <f>SUM(D50:D83)</f>
        <v>6739269.7645013463</v>
      </c>
      <c r="E84" s="306">
        <f>SUM(E50:E83)</f>
        <v>5583475.7569324989</v>
      </c>
      <c r="F84" s="307">
        <f>SUM(F50:F83)</f>
        <v>12322745.521433849</v>
      </c>
      <c r="G84" s="308">
        <f>SUM(G50:G83)</f>
        <v>1</v>
      </c>
      <c r="H84" s="156"/>
      <c r="I84" s="156"/>
      <c r="J84" s="321">
        <f>SUM(J50:J83)</f>
        <v>16012940.859032864</v>
      </c>
      <c r="K84" s="322">
        <f>SUM(K50:K83)</f>
        <v>0</v>
      </c>
      <c r="L84" s="324">
        <f>SUM(L50:L83)</f>
        <v>16012940.859032864</v>
      </c>
      <c r="M84" s="324">
        <f>SUM(M50:M83)</f>
        <v>0</v>
      </c>
      <c r="N84" s="325"/>
      <c r="O84" s="325"/>
      <c r="P84" s="325"/>
      <c r="Q84" s="128"/>
      <c r="R84" s="321">
        <f>SUM(R50:R83)</f>
        <v>0</v>
      </c>
      <c r="S84" s="1"/>
    </row>
    <row r="85" spans="1:19" x14ac:dyDescent="0.25">
      <c r="A85" s="79"/>
      <c r="B85" s="404" t="s">
        <v>78</v>
      </c>
      <c r="C85" s="404"/>
      <c r="D85" s="309">
        <v>0</v>
      </c>
      <c r="E85" s="306">
        <f>E84*G85</f>
        <v>372864.51104795228</v>
      </c>
      <c r="F85" s="310">
        <f>D85+E85</f>
        <v>372864.51104795228</v>
      </c>
      <c r="G85" s="311">
        <f>G39</f>
        <v>6.6780000000000006E-2</v>
      </c>
      <c r="H85" s="156"/>
      <c r="I85" s="156"/>
      <c r="J85" s="128"/>
      <c r="K85" s="128"/>
      <c r="L85" s="128"/>
      <c r="M85" s="128"/>
      <c r="N85" s="128"/>
      <c r="O85" s="128"/>
      <c r="P85" s="128"/>
      <c r="Q85" s="81"/>
      <c r="R85" s="1"/>
      <c r="S85" s="1"/>
    </row>
    <row r="86" spans="1:19" x14ac:dyDescent="0.25">
      <c r="A86" s="79"/>
      <c r="B86" s="404" t="s">
        <v>79</v>
      </c>
      <c r="C86" s="404"/>
      <c r="D86" s="309">
        <v>0</v>
      </c>
      <c r="E86" s="306">
        <f>E84*G86</f>
        <v>1395868.9392331247</v>
      </c>
      <c r="F86" s="310">
        <f>D86+E86</f>
        <v>1395868.9392331247</v>
      </c>
      <c r="G86" s="311">
        <f>G40</f>
        <v>0.25</v>
      </c>
      <c r="H86" s="156"/>
      <c r="I86" s="156"/>
      <c r="J86" s="128"/>
      <c r="K86" s="128"/>
      <c r="L86" s="128"/>
      <c r="M86" s="128"/>
      <c r="N86" s="128"/>
      <c r="O86" s="128"/>
      <c r="P86" s="128"/>
      <c r="Q86" s="81"/>
      <c r="R86" s="1"/>
      <c r="S86" s="1"/>
    </row>
    <row r="87" spans="1:19" x14ac:dyDescent="0.25">
      <c r="A87" s="79"/>
      <c r="B87" s="404" t="s">
        <v>80</v>
      </c>
      <c r="C87" s="404"/>
      <c r="D87" s="309">
        <f>D84*G87</f>
        <v>1684817.4411253366</v>
      </c>
      <c r="E87" s="306">
        <v>0</v>
      </c>
      <c r="F87" s="310">
        <f>D87+E87</f>
        <v>1684817.4411253366</v>
      </c>
      <c r="G87" s="311">
        <f>G41</f>
        <v>0.25</v>
      </c>
      <c r="H87" s="156"/>
      <c r="I87" s="156"/>
      <c r="J87" s="128"/>
      <c r="K87" s="128"/>
      <c r="L87" s="128"/>
      <c r="M87" s="128"/>
      <c r="N87" s="128"/>
      <c r="O87" s="128"/>
      <c r="P87" s="128"/>
      <c r="Q87" s="81"/>
      <c r="R87" s="1"/>
      <c r="S87" s="1"/>
    </row>
    <row r="88" spans="1:19" x14ac:dyDescent="0.25">
      <c r="A88" s="79"/>
      <c r="B88" s="404" t="s">
        <v>12</v>
      </c>
      <c r="C88" s="404"/>
      <c r="D88" s="309"/>
      <c r="E88" s="310"/>
      <c r="F88" s="310">
        <f>SUM(F84:F87)*G88</f>
        <v>236644.44619260391</v>
      </c>
      <c r="G88" s="311">
        <f>G42</f>
        <v>1.4999999999999999E-2</v>
      </c>
      <c r="H88" s="156"/>
      <c r="I88" s="156"/>
      <c r="J88" s="128"/>
      <c r="K88" s="128"/>
      <c r="L88" s="128"/>
      <c r="M88" s="128"/>
      <c r="N88" s="128"/>
      <c r="O88" s="128"/>
      <c r="P88" s="128"/>
      <c r="Q88" s="81"/>
      <c r="R88" s="1"/>
      <c r="S88" s="1"/>
    </row>
    <row r="89" spans="1:19" x14ac:dyDescent="0.25">
      <c r="A89" s="79"/>
      <c r="B89" s="400" t="s">
        <v>81</v>
      </c>
      <c r="C89" s="400"/>
      <c r="D89" s="314"/>
      <c r="E89" s="315"/>
      <c r="F89" s="315">
        <f>F84+F85+F86+F87+F88</f>
        <v>16012940.859032866</v>
      </c>
      <c r="G89" s="316"/>
      <c r="H89" s="156"/>
      <c r="I89" s="156"/>
      <c r="J89" s="128"/>
      <c r="K89" s="128"/>
      <c r="L89" s="128"/>
      <c r="M89" s="128"/>
      <c r="N89" s="128"/>
      <c r="O89" s="128"/>
      <c r="P89" s="128"/>
      <c r="Q89" s="81"/>
      <c r="R89" s="1"/>
      <c r="S89" s="1"/>
    </row>
    <row r="90" spans="1:19" x14ac:dyDescent="0.25">
      <c r="A90" s="79"/>
      <c r="B90" s="156"/>
      <c r="C90" s="156"/>
      <c r="D90" s="274"/>
      <c r="E90" s="130"/>
      <c r="F90" s="130"/>
      <c r="G90" s="130"/>
      <c r="H90" s="156"/>
      <c r="I90" s="156"/>
      <c r="J90" s="128"/>
      <c r="K90" s="128"/>
      <c r="L90" s="128"/>
      <c r="M90" s="128"/>
      <c r="N90" s="128"/>
      <c r="O90" s="128"/>
      <c r="P90" s="128"/>
      <c r="Q90" s="81"/>
      <c r="R90" s="1"/>
      <c r="S90" s="1"/>
    </row>
    <row r="91" spans="1:19" x14ac:dyDescent="0.25">
      <c r="A91" s="91"/>
      <c r="B91" s="156"/>
      <c r="C91" s="156"/>
      <c r="D91" s="274"/>
      <c r="E91" s="130"/>
      <c r="F91" s="130"/>
      <c r="G91" s="130"/>
      <c r="H91" s="156"/>
      <c r="I91" s="156"/>
      <c r="J91" s="128"/>
      <c r="K91" s="128"/>
      <c r="L91" s="128"/>
      <c r="M91" s="128"/>
      <c r="N91" s="128"/>
      <c r="O91" s="128"/>
      <c r="P91" s="128"/>
      <c r="Q91" s="81"/>
      <c r="R91" s="1"/>
      <c r="S91" s="1"/>
    </row>
    <row r="92" spans="1:19" x14ac:dyDescent="0.25">
      <c r="A92" s="92"/>
      <c r="B92" s="93"/>
      <c r="C92" s="93"/>
      <c r="D92" s="94"/>
      <c r="E92" s="95"/>
      <c r="F92" s="95"/>
      <c r="G92" s="95"/>
      <c r="H92" s="93"/>
      <c r="I92" s="93"/>
      <c r="J92" s="96"/>
      <c r="K92" s="96"/>
      <c r="L92" s="96"/>
      <c r="M92" s="96"/>
      <c r="N92" s="96"/>
      <c r="O92" s="96"/>
      <c r="P92" s="96"/>
      <c r="Q92" s="97"/>
      <c r="R92" s="1"/>
      <c r="S92" s="1"/>
    </row>
    <row r="93" spans="1:19" x14ac:dyDescent="0.25">
      <c r="R93" s="1"/>
      <c r="S93" s="1"/>
    </row>
    <row r="94" spans="1:19" x14ac:dyDescent="0.25">
      <c r="R94" s="1"/>
      <c r="S94" s="1"/>
    </row>
  </sheetData>
  <sortState xmlns:xlrd2="http://schemas.microsoft.com/office/spreadsheetml/2017/richdata2" ref="B38:C51">
    <sortCondition ref="B38:B51"/>
  </sortState>
  <mergeCells count="63">
    <mergeCell ref="B80:C80"/>
    <mergeCell ref="B81:C81"/>
    <mergeCell ref="B79:C79"/>
    <mergeCell ref="B83:C83"/>
    <mergeCell ref="B82:C82"/>
    <mergeCell ref="B75:C75"/>
    <mergeCell ref="B74:C74"/>
    <mergeCell ref="B78:C78"/>
    <mergeCell ref="B76:C76"/>
    <mergeCell ref="B77:C77"/>
    <mergeCell ref="B72:C72"/>
    <mergeCell ref="B73:C73"/>
    <mergeCell ref="B66:C66"/>
    <mergeCell ref="B67:C67"/>
    <mergeCell ref="B68:C68"/>
    <mergeCell ref="B69:C69"/>
    <mergeCell ref="B70:C70"/>
    <mergeCell ref="B54:C54"/>
    <mergeCell ref="B55:C55"/>
    <mergeCell ref="B56:C56"/>
    <mergeCell ref="B61:C61"/>
    <mergeCell ref="B62:C62"/>
    <mergeCell ref="B57:C57"/>
    <mergeCell ref="B58:C58"/>
    <mergeCell ref="B59:C59"/>
    <mergeCell ref="B60:C60"/>
    <mergeCell ref="B47:G48"/>
    <mergeCell ref="B89:C89"/>
    <mergeCell ref="B49:C49"/>
    <mergeCell ref="B50:C50"/>
    <mergeCell ref="B51:C51"/>
    <mergeCell ref="B65:C65"/>
    <mergeCell ref="B84:C84"/>
    <mergeCell ref="B85:C85"/>
    <mergeCell ref="B86:C86"/>
    <mergeCell ref="B87:C87"/>
    <mergeCell ref="B88:C88"/>
    <mergeCell ref="B71:C71"/>
    <mergeCell ref="B63:C63"/>
    <mergeCell ref="B64:C64"/>
    <mergeCell ref="B52:C52"/>
    <mergeCell ref="B53:C53"/>
    <mergeCell ref="R18:R19"/>
    <mergeCell ref="R48:R49"/>
    <mergeCell ref="N49:P49"/>
    <mergeCell ref="N19:P19"/>
    <mergeCell ref="J47:L48"/>
    <mergeCell ref="J45:L46"/>
    <mergeCell ref="M47:M48"/>
    <mergeCell ref="M17:M18"/>
    <mergeCell ref="A1:Q2"/>
    <mergeCell ref="B11:D11"/>
    <mergeCell ref="B9:C9"/>
    <mergeCell ref="D6:I7"/>
    <mergeCell ref="J9:L10"/>
    <mergeCell ref="B10:C10"/>
    <mergeCell ref="J11:K11"/>
    <mergeCell ref="J15:L16"/>
    <mergeCell ref="J17:L18"/>
    <mergeCell ref="B12:C12"/>
    <mergeCell ref="B14:C14"/>
    <mergeCell ref="B13:G13"/>
    <mergeCell ref="B17:G18"/>
  </mergeCells>
  <phoneticPr fontId="52" type="noConversion"/>
  <conditionalFormatting sqref="D10 D12:D13">
    <cfRule type="expression" dxfId="1" priority="6" stopIfTrue="1">
      <formula>#REF!&lt;&gt;SUM(#REF!)</formula>
    </cfRule>
  </conditionalFormatting>
  <conditionalFormatting sqref="D14:D15">
    <cfRule type="expression" dxfId="0" priority="1" stopIfTrue="1">
      <formula>#REF!&lt;&gt;SUM(#REF!)</formula>
    </cfRule>
  </conditionalFormatting>
  <hyperlinks>
    <hyperlink ref="B11" location="'HOURLY RATES'!A1" display="Hourly Rates" xr:uid="{00000000-0004-0000-0200-000000000000}"/>
    <hyperlink ref="B10:C10" location="'BASE BID'!A1" display="Base bid" xr:uid="{00000000-0004-0000-0200-000002000000}"/>
  </hyperlinks>
  <printOptions horizontalCentered="1"/>
  <pageMargins left="0.25" right="0.25" top="0.75" bottom="0.75" header="0.3" footer="0.3"/>
  <pageSetup paperSize="9" scale="31" fitToHeight="0" orientation="portrait" r:id="rId1"/>
  <headerFooter>
    <oddFooter>&amp;C&amp;P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0">
    <tabColor theme="0"/>
    <pageSetUpPr fitToPage="1"/>
  </sheetPr>
  <dimension ref="B1:M126"/>
  <sheetViews>
    <sheetView topLeftCell="A97" zoomScale="70" zoomScaleNormal="70" workbookViewId="0">
      <selection activeCell="G121" sqref="G121"/>
    </sheetView>
  </sheetViews>
  <sheetFormatPr defaultColWidth="8.81640625" defaultRowHeight="15.6" x14ac:dyDescent="0.3"/>
  <cols>
    <col min="1" max="1" width="8.81640625" style="72"/>
    <col min="2" max="2" width="11.08984375" style="72" customWidth="1"/>
    <col min="3" max="3" width="33.6328125" style="72" customWidth="1"/>
    <col min="4" max="4" width="14.54296875" style="72" bestFit="1" customWidth="1"/>
    <col min="5" max="16384" width="8.81640625" style="72"/>
  </cols>
  <sheetData>
    <row r="1" spans="2:13" ht="25.5" customHeight="1" x14ac:dyDescent="0.3">
      <c r="B1" s="266"/>
      <c r="C1" s="267"/>
      <c r="D1" s="267"/>
      <c r="E1" s="267"/>
      <c r="F1" s="267"/>
      <c r="G1" s="267"/>
      <c r="H1" s="267"/>
      <c r="I1" s="267"/>
      <c r="J1" s="268"/>
      <c r="K1" s="268"/>
      <c r="L1" s="268"/>
      <c r="M1" s="269"/>
    </row>
    <row r="2" spans="2:13" ht="16.5" customHeight="1" x14ac:dyDescent="0.3">
      <c r="B2" s="405" t="s">
        <v>261</v>
      </c>
      <c r="C2" s="406"/>
      <c r="D2" s="406"/>
      <c r="E2" s="406"/>
      <c r="F2" s="406"/>
      <c r="G2" s="406"/>
      <c r="H2" s="406"/>
      <c r="I2" s="406"/>
      <c r="J2" s="406"/>
      <c r="K2" s="406"/>
      <c r="L2" s="406"/>
      <c r="M2" s="407"/>
    </row>
    <row r="3" spans="2:13" ht="18" customHeight="1" thickBot="1" x14ac:dyDescent="0.35">
      <c r="B3" s="408"/>
      <c r="C3" s="409"/>
      <c r="D3" s="409"/>
      <c r="E3" s="409"/>
      <c r="F3" s="409"/>
      <c r="G3" s="409"/>
      <c r="H3" s="409"/>
      <c r="I3" s="409"/>
      <c r="J3" s="409"/>
      <c r="K3" s="409"/>
      <c r="L3" s="409"/>
      <c r="M3" s="410"/>
    </row>
    <row r="4" spans="2:13" ht="24.75" customHeight="1" thickBot="1" x14ac:dyDescent="0.35">
      <c r="B4" s="411" t="s">
        <v>262</v>
      </c>
      <c r="C4" s="412"/>
      <c r="D4" s="412"/>
      <c r="E4" s="413"/>
      <c r="F4" s="413"/>
      <c r="G4" s="413"/>
      <c r="H4" s="413"/>
      <c r="I4" s="413"/>
      <c r="J4" s="413"/>
      <c r="K4" s="413"/>
      <c r="L4" s="413"/>
      <c r="M4" s="414"/>
    </row>
    <row r="5" spans="2:13" ht="42" customHeight="1" thickBot="1" x14ac:dyDescent="0.35">
      <c r="B5" s="63" t="s">
        <v>263</v>
      </c>
      <c r="C5" s="63" t="s">
        <v>264</v>
      </c>
      <c r="D5" s="63" t="s">
        <v>265</v>
      </c>
      <c r="M5" s="270"/>
    </row>
    <row r="6" spans="2:13" ht="16.2" thickBot="1" x14ac:dyDescent="0.35">
      <c r="B6" s="11" t="s">
        <v>266</v>
      </c>
      <c r="C6" s="11" t="s">
        <v>45</v>
      </c>
      <c r="D6" s="64">
        <v>79.331999999999994</v>
      </c>
      <c r="F6" s="415" t="s">
        <v>199</v>
      </c>
      <c r="G6" s="416"/>
      <c r="H6" s="416"/>
      <c r="I6" s="416"/>
      <c r="J6" s="417"/>
      <c r="L6" s="343"/>
      <c r="M6" s="270"/>
    </row>
    <row r="7" spans="2:13" x14ac:dyDescent="0.3">
      <c r="B7" s="10" t="s">
        <v>59</v>
      </c>
      <c r="C7" s="11" t="s">
        <v>85</v>
      </c>
      <c r="D7" s="64">
        <v>102</v>
      </c>
      <c r="L7" s="343"/>
      <c r="M7" s="270"/>
    </row>
    <row r="8" spans="2:13" x14ac:dyDescent="0.3">
      <c r="B8" s="10" t="s">
        <v>57</v>
      </c>
      <c r="C8" s="11" t="s">
        <v>86</v>
      </c>
      <c r="D8" s="64">
        <v>105.6</v>
      </c>
      <c r="L8" s="343"/>
      <c r="M8" s="270"/>
    </row>
    <row r="9" spans="2:13" x14ac:dyDescent="0.3">
      <c r="B9" s="10" t="s">
        <v>60</v>
      </c>
      <c r="C9" s="11" t="s">
        <v>87</v>
      </c>
      <c r="D9" s="64">
        <v>105.6</v>
      </c>
      <c r="L9" s="343"/>
      <c r="M9" s="270"/>
    </row>
    <row r="10" spans="2:13" x14ac:dyDescent="0.3">
      <c r="B10" s="10" t="s">
        <v>46</v>
      </c>
      <c r="C10" s="11" t="s">
        <v>88</v>
      </c>
      <c r="D10" s="64">
        <v>112.8</v>
      </c>
      <c r="L10" s="343"/>
      <c r="M10" s="270"/>
    </row>
    <row r="11" spans="2:13" x14ac:dyDescent="0.3">
      <c r="B11" s="10" t="s">
        <v>59</v>
      </c>
      <c r="C11" s="11" t="s">
        <v>89</v>
      </c>
      <c r="D11" s="64">
        <v>114</v>
      </c>
      <c r="L11" s="343"/>
      <c r="M11" s="270"/>
    </row>
    <row r="12" spans="2:13" x14ac:dyDescent="0.3">
      <c r="B12" s="10" t="s">
        <v>62</v>
      </c>
      <c r="C12" s="11" t="s">
        <v>90</v>
      </c>
      <c r="D12" s="64">
        <v>100.8</v>
      </c>
      <c r="L12" s="343"/>
      <c r="M12" s="270"/>
    </row>
    <row r="13" spans="2:13" x14ac:dyDescent="0.3">
      <c r="B13" s="10" t="s">
        <v>51</v>
      </c>
      <c r="C13" s="11" t="s">
        <v>91</v>
      </c>
      <c r="D13" s="64">
        <v>100.8</v>
      </c>
      <c r="L13" s="343"/>
      <c r="M13" s="270"/>
    </row>
    <row r="14" spans="2:13" x14ac:dyDescent="0.3">
      <c r="B14" s="10" t="s">
        <v>57</v>
      </c>
      <c r="C14" s="11" t="s">
        <v>92</v>
      </c>
      <c r="D14" s="64">
        <v>103.2</v>
      </c>
      <c r="L14" s="343"/>
      <c r="M14" s="270"/>
    </row>
    <row r="15" spans="2:13" x14ac:dyDescent="0.3">
      <c r="B15" s="10" t="s">
        <v>53</v>
      </c>
      <c r="C15" s="11" t="s">
        <v>93</v>
      </c>
      <c r="D15" s="64">
        <v>110.62980000000002</v>
      </c>
      <c r="L15" s="343"/>
      <c r="M15" s="270"/>
    </row>
    <row r="16" spans="2:13" x14ac:dyDescent="0.3">
      <c r="B16" s="10" t="s">
        <v>51</v>
      </c>
      <c r="C16" s="11" t="s">
        <v>94</v>
      </c>
      <c r="D16" s="64">
        <v>99.6</v>
      </c>
      <c r="L16" s="343"/>
      <c r="M16" s="270"/>
    </row>
    <row r="17" spans="2:13" x14ac:dyDescent="0.3">
      <c r="B17" s="10" t="s">
        <v>51</v>
      </c>
      <c r="C17" s="11" t="s">
        <v>95</v>
      </c>
      <c r="D17" s="64">
        <v>102.6756</v>
      </c>
      <c r="L17" s="343"/>
      <c r="M17" s="270"/>
    </row>
    <row r="18" spans="2:13" x14ac:dyDescent="0.3">
      <c r="B18" s="10" t="s">
        <v>57</v>
      </c>
      <c r="C18" s="11" t="s">
        <v>96</v>
      </c>
      <c r="D18" s="64">
        <v>77.630400000000009</v>
      </c>
      <c r="L18" s="343"/>
      <c r="M18" s="270"/>
    </row>
    <row r="19" spans="2:13" x14ac:dyDescent="0.3">
      <c r="B19" s="10" t="s">
        <v>73</v>
      </c>
      <c r="C19" s="11" t="s">
        <v>97</v>
      </c>
      <c r="D19" s="64">
        <v>185.4</v>
      </c>
      <c r="L19" s="343"/>
      <c r="M19" s="270"/>
    </row>
    <row r="20" spans="2:13" x14ac:dyDescent="0.3">
      <c r="B20" s="10" t="s">
        <v>72</v>
      </c>
      <c r="C20" s="11" t="s">
        <v>98</v>
      </c>
      <c r="D20" s="64">
        <v>103.2</v>
      </c>
      <c r="L20" s="343"/>
      <c r="M20" s="270"/>
    </row>
    <row r="21" spans="2:13" x14ac:dyDescent="0.3">
      <c r="B21" s="10" t="s">
        <v>47</v>
      </c>
      <c r="C21" s="11" t="s">
        <v>99</v>
      </c>
      <c r="D21" s="64">
        <v>93.6</v>
      </c>
      <c r="L21" s="343"/>
      <c r="M21" s="270"/>
    </row>
    <row r="22" spans="2:13" x14ac:dyDescent="0.3">
      <c r="B22" s="10" t="s">
        <v>62</v>
      </c>
      <c r="C22" s="11" t="s">
        <v>100</v>
      </c>
      <c r="D22" s="64">
        <v>88.128</v>
      </c>
      <c r="L22" s="343"/>
      <c r="M22" s="270"/>
    </row>
    <row r="23" spans="2:13" x14ac:dyDescent="0.3">
      <c r="B23" s="10" t="s">
        <v>55</v>
      </c>
      <c r="C23" s="11" t="s">
        <v>101</v>
      </c>
      <c r="D23" s="64">
        <v>88.128</v>
      </c>
      <c r="L23" s="343"/>
      <c r="M23" s="270"/>
    </row>
    <row r="24" spans="2:13" x14ac:dyDescent="0.3">
      <c r="B24" s="10" t="s">
        <v>46</v>
      </c>
      <c r="C24" s="11" t="s">
        <v>102</v>
      </c>
      <c r="D24" s="64">
        <v>79.2</v>
      </c>
      <c r="L24" s="343"/>
      <c r="M24" s="270"/>
    </row>
    <row r="25" spans="2:13" x14ac:dyDescent="0.3">
      <c r="B25" s="10" t="s">
        <v>46</v>
      </c>
      <c r="C25" s="11" t="s">
        <v>103</v>
      </c>
      <c r="D25" s="64">
        <v>79.2</v>
      </c>
      <c r="L25" s="343"/>
      <c r="M25" s="270"/>
    </row>
    <row r="26" spans="2:13" x14ac:dyDescent="0.3">
      <c r="B26" s="10" t="s">
        <v>73</v>
      </c>
      <c r="C26" s="11" t="s">
        <v>104</v>
      </c>
      <c r="D26" s="64">
        <v>178.42680000000001</v>
      </c>
      <c r="L26" s="343"/>
      <c r="M26" s="270"/>
    </row>
    <row r="27" spans="2:13" x14ac:dyDescent="0.3">
      <c r="B27" s="10" t="s">
        <v>55</v>
      </c>
      <c r="C27" s="11" t="s">
        <v>105</v>
      </c>
      <c r="D27" s="64">
        <v>96.147000000000006</v>
      </c>
      <c r="L27" s="343"/>
      <c r="M27" s="270"/>
    </row>
    <row r="28" spans="2:13" x14ac:dyDescent="0.3">
      <c r="B28" s="10" t="s">
        <v>57</v>
      </c>
      <c r="C28" s="11" t="s">
        <v>106</v>
      </c>
      <c r="D28" s="64">
        <v>100.08</v>
      </c>
      <c r="L28" s="343"/>
      <c r="M28" s="270"/>
    </row>
    <row r="29" spans="2:13" x14ac:dyDescent="0.3">
      <c r="B29" s="10" t="s">
        <v>73</v>
      </c>
      <c r="C29" s="11" t="s">
        <v>107</v>
      </c>
      <c r="D29" s="64">
        <v>138.27600000000001</v>
      </c>
      <c r="L29" s="343"/>
      <c r="M29" s="270"/>
    </row>
    <row r="30" spans="2:13" x14ac:dyDescent="0.3">
      <c r="B30" s="10" t="s">
        <v>70</v>
      </c>
      <c r="C30" s="11" t="s">
        <v>108</v>
      </c>
      <c r="D30" s="64">
        <v>103.2</v>
      </c>
      <c r="L30" s="343"/>
      <c r="M30" s="270"/>
    </row>
    <row r="31" spans="2:13" x14ac:dyDescent="0.3">
      <c r="B31" s="10" t="s">
        <v>267</v>
      </c>
      <c r="C31" s="11" t="s">
        <v>109</v>
      </c>
      <c r="D31" s="64">
        <v>103.2</v>
      </c>
      <c r="L31" s="343"/>
      <c r="M31" s="270"/>
    </row>
    <row r="32" spans="2:13" x14ac:dyDescent="0.3">
      <c r="B32" s="10" t="s">
        <v>65</v>
      </c>
      <c r="C32" s="11" t="s">
        <v>110</v>
      </c>
      <c r="D32" s="64">
        <v>156.31380000000001</v>
      </c>
      <c r="L32" s="343"/>
      <c r="M32" s="270"/>
    </row>
    <row r="33" spans="2:13" x14ac:dyDescent="0.3">
      <c r="B33" s="10" t="s">
        <v>60</v>
      </c>
      <c r="C33" s="11" t="s">
        <v>61</v>
      </c>
      <c r="D33" s="64">
        <v>104.0688</v>
      </c>
      <c r="L33" s="343"/>
      <c r="M33" s="270"/>
    </row>
    <row r="34" spans="2:13" x14ac:dyDescent="0.3">
      <c r="B34" s="10" t="s">
        <v>73</v>
      </c>
      <c r="C34" s="11" t="s">
        <v>111</v>
      </c>
      <c r="D34" s="64">
        <v>86.759999999999991</v>
      </c>
      <c r="L34" s="343"/>
      <c r="M34" s="270"/>
    </row>
    <row r="35" spans="2:13" x14ac:dyDescent="0.3">
      <c r="B35" s="10" t="s">
        <v>74</v>
      </c>
      <c r="C35" s="11" t="s">
        <v>112</v>
      </c>
      <c r="D35" s="64">
        <v>98.399999999999991</v>
      </c>
      <c r="L35" s="343"/>
      <c r="M35" s="270"/>
    </row>
    <row r="36" spans="2:13" x14ac:dyDescent="0.3">
      <c r="B36" s="10" t="s">
        <v>57</v>
      </c>
      <c r="C36" s="11" t="s">
        <v>113</v>
      </c>
      <c r="D36" s="64">
        <v>104.1336</v>
      </c>
      <c r="L36" s="343"/>
      <c r="M36" s="270"/>
    </row>
    <row r="37" spans="2:13" x14ac:dyDescent="0.3">
      <c r="B37" s="10" t="s">
        <v>59</v>
      </c>
      <c r="C37" s="11" t="s">
        <v>114</v>
      </c>
      <c r="D37" s="64">
        <v>98.399999999999991</v>
      </c>
      <c r="L37" s="343"/>
      <c r="M37" s="270"/>
    </row>
    <row r="38" spans="2:13" x14ac:dyDescent="0.3">
      <c r="B38" s="10" t="s">
        <v>74</v>
      </c>
      <c r="C38" s="11" t="s">
        <v>115</v>
      </c>
      <c r="D38" s="64">
        <v>103.06439999999999</v>
      </c>
      <c r="L38" s="343"/>
      <c r="M38" s="270"/>
    </row>
    <row r="39" spans="2:13" x14ac:dyDescent="0.3">
      <c r="B39" s="10" t="s">
        <v>74</v>
      </c>
      <c r="C39" s="11" t="s">
        <v>116</v>
      </c>
      <c r="D39" s="64">
        <v>98.399999999999991</v>
      </c>
      <c r="L39" s="343"/>
      <c r="M39" s="270"/>
    </row>
    <row r="40" spans="2:13" x14ac:dyDescent="0.3">
      <c r="B40" s="10" t="s">
        <v>74</v>
      </c>
      <c r="C40" s="11" t="s">
        <v>117</v>
      </c>
      <c r="D40" s="64">
        <v>99.305999999999997</v>
      </c>
      <c r="L40" s="343"/>
      <c r="M40" s="270"/>
    </row>
    <row r="41" spans="2:13" x14ac:dyDescent="0.3">
      <c r="B41" s="10" t="s">
        <v>51</v>
      </c>
      <c r="C41" s="11" t="s">
        <v>118</v>
      </c>
      <c r="D41" s="64">
        <v>100.8</v>
      </c>
      <c r="L41" s="343"/>
      <c r="M41" s="270"/>
    </row>
    <row r="42" spans="2:13" x14ac:dyDescent="0.3">
      <c r="B42" s="10" t="s">
        <v>57</v>
      </c>
      <c r="C42" s="11" t="s">
        <v>119</v>
      </c>
      <c r="D42" s="64">
        <v>89.46</v>
      </c>
      <c r="L42" s="343"/>
      <c r="M42" s="270"/>
    </row>
    <row r="43" spans="2:13" x14ac:dyDescent="0.3">
      <c r="B43" s="10" t="s">
        <v>66</v>
      </c>
      <c r="C43" s="11" t="s">
        <v>67</v>
      </c>
      <c r="D43" s="64">
        <v>124.85339999999999</v>
      </c>
      <c r="L43" s="343"/>
      <c r="M43" s="270"/>
    </row>
    <row r="44" spans="2:13" x14ac:dyDescent="0.3">
      <c r="B44" s="10" t="s">
        <v>59</v>
      </c>
      <c r="C44" s="11" t="s">
        <v>120</v>
      </c>
      <c r="D44" s="64">
        <v>93.6</v>
      </c>
      <c r="L44" s="343"/>
      <c r="M44" s="270"/>
    </row>
    <row r="45" spans="2:13" x14ac:dyDescent="0.3">
      <c r="B45" s="10" t="s">
        <v>57</v>
      </c>
      <c r="C45" s="11" t="s">
        <v>121</v>
      </c>
      <c r="D45" s="64">
        <v>98.399999999999991</v>
      </c>
      <c r="L45" s="343"/>
      <c r="M45" s="270"/>
    </row>
    <row r="46" spans="2:13" x14ac:dyDescent="0.3">
      <c r="B46" s="10" t="s">
        <v>59</v>
      </c>
      <c r="C46" s="11" t="s">
        <v>122</v>
      </c>
      <c r="D46" s="64">
        <v>98.399999999999991</v>
      </c>
      <c r="L46" s="343"/>
      <c r="M46" s="270"/>
    </row>
    <row r="47" spans="2:13" x14ac:dyDescent="0.3">
      <c r="B47" s="10" t="s">
        <v>50</v>
      </c>
      <c r="C47" s="11" t="s">
        <v>123</v>
      </c>
      <c r="D47" s="64">
        <v>102</v>
      </c>
      <c r="L47" s="343"/>
      <c r="M47" s="270"/>
    </row>
    <row r="48" spans="2:13" x14ac:dyDescent="0.3">
      <c r="B48" s="10" t="s">
        <v>57</v>
      </c>
      <c r="C48" s="11" t="s">
        <v>124</v>
      </c>
      <c r="D48" s="64">
        <v>102</v>
      </c>
      <c r="L48" s="343"/>
      <c r="M48" s="270"/>
    </row>
    <row r="49" spans="2:13" x14ac:dyDescent="0.3">
      <c r="B49" s="10" t="s">
        <v>51</v>
      </c>
      <c r="C49" s="11" t="s">
        <v>125</v>
      </c>
      <c r="D49" s="64">
        <v>102</v>
      </c>
      <c r="L49" s="343"/>
      <c r="M49" s="270"/>
    </row>
    <row r="50" spans="2:13" x14ac:dyDescent="0.3">
      <c r="B50" s="10" t="s">
        <v>51</v>
      </c>
      <c r="C50" s="11" t="s">
        <v>126</v>
      </c>
      <c r="D50" s="64">
        <v>102</v>
      </c>
      <c r="L50" s="343"/>
      <c r="M50" s="270"/>
    </row>
    <row r="51" spans="2:13" x14ac:dyDescent="0.3">
      <c r="B51" s="10" t="s">
        <v>62</v>
      </c>
      <c r="C51" s="11" t="s">
        <v>127</v>
      </c>
      <c r="D51" s="64">
        <v>90</v>
      </c>
      <c r="L51" s="343"/>
      <c r="M51" s="270"/>
    </row>
    <row r="52" spans="2:13" x14ac:dyDescent="0.3">
      <c r="B52" s="10" t="s">
        <v>55</v>
      </c>
      <c r="C52" s="11" t="s">
        <v>128</v>
      </c>
      <c r="D52" s="64">
        <v>98.398800000000008</v>
      </c>
      <c r="L52" s="343"/>
      <c r="M52" s="270"/>
    </row>
    <row r="53" spans="2:13" x14ac:dyDescent="0.3">
      <c r="B53" s="10" t="s">
        <v>46</v>
      </c>
      <c r="C53" s="11" t="s">
        <v>129</v>
      </c>
      <c r="D53" s="64">
        <v>102.27060000000002</v>
      </c>
      <c r="L53" s="343"/>
      <c r="M53" s="270"/>
    </row>
    <row r="54" spans="2:13" x14ac:dyDescent="0.3">
      <c r="B54" s="10" t="s">
        <v>53</v>
      </c>
      <c r="C54" s="11" t="s">
        <v>130</v>
      </c>
      <c r="D54" s="64">
        <v>99.532799999999995</v>
      </c>
      <c r="L54" s="343"/>
      <c r="M54" s="270"/>
    </row>
    <row r="55" spans="2:13" x14ac:dyDescent="0.3">
      <c r="B55" s="10" t="s">
        <v>57</v>
      </c>
      <c r="C55" s="11" t="s">
        <v>131</v>
      </c>
      <c r="D55" s="64">
        <v>104.1336</v>
      </c>
      <c r="L55" s="343"/>
      <c r="M55" s="270"/>
    </row>
    <row r="56" spans="2:13" x14ac:dyDescent="0.3">
      <c r="B56" s="10" t="s">
        <v>59</v>
      </c>
      <c r="C56" s="11" t="s">
        <v>132</v>
      </c>
      <c r="D56" s="64">
        <v>95.547600000000003</v>
      </c>
      <c r="L56" s="343"/>
      <c r="M56" s="270"/>
    </row>
    <row r="57" spans="2:13" x14ac:dyDescent="0.3">
      <c r="B57" s="10" t="s">
        <v>74</v>
      </c>
      <c r="C57" s="11" t="s">
        <v>133</v>
      </c>
      <c r="D57" s="64">
        <v>91.2</v>
      </c>
      <c r="L57" s="343"/>
      <c r="M57" s="270"/>
    </row>
    <row r="58" spans="2:13" x14ac:dyDescent="0.3">
      <c r="B58" s="10" t="s">
        <v>53</v>
      </c>
      <c r="C58" s="11" t="s">
        <v>134</v>
      </c>
      <c r="D58" s="64">
        <v>91.2</v>
      </c>
      <c r="L58" s="343"/>
      <c r="M58" s="270"/>
    </row>
    <row r="59" spans="2:13" x14ac:dyDescent="0.3">
      <c r="B59" s="10" t="s">
        <v>74</v>
      </c>
      <c r="C59" s="11" t="s">
        <v>135</v>
      </c>
      <c r="D59" s="64">
        <v>91.2</v>
      </c>
      <c r="L59" s="343"/>
      <c r="M59" s="270"/>
    </row>
    <row r="60" spans="2:13" x14ac:dyDescent="0.3">
      <c r="B60" s="10" t="s">
        <v>62</v>
      </c>
      <c r="C60" s="11" t="s">
        <v>136</v>
      </c>
      <c r="D60" s="64">
        <v>95.547600000000003</v>
      </c>
      <c r="L60" s="343"/>
      <c r="M60" s="270"/>
    </row>
    <row r="61" spans="2:13" x14ac:dyDescent="0.3">
      <c r="B61" s="10" t="s">
        <v>49</v>
      </c>
      <c r="C61" s="11" t="s">
        <v>137</v>
      </c>
      <c r="D61" s="64">
        <v>96.94080000000001</v>
      </c>
      <c r="L61" s="343"/>
      <c r="M61" s="270"/>
    </row>
    <row r="62" spans="2:13" x14ac:dyDescent="0.3">
      <c r="B62" s="10" t="s">
        <v>49</v>
      </c>
      <c r="C62" s="11" t="s">
        <v>138</v>
      </c>
      <c r="D62" s="64">
        <v>99.727200000000011</v>
      </c>
      <c r="L62" s="343"/>
      <c r="M62" s="270"/>
    </row>
    <row r="63" spans="2:13" x14ac:dyDescent="0.3">
      <c r="B63" s="10" t="s">
        <v>49</v>
      </c>
      <c r="C63" s="11" t="s">
        <v>139</v>
      </c>
      <c r="D63" s="64">
        <v>92.582999999999998</v>
      </c>
      <c r="L63" s="343"/>
      <c r="M63" s="270"/>
    </row>
    <row r="64" spans="2:13" x14ac:dyDescent="0.3">
      <c r="B64" s="10" t="s">
        <v>69</v>
      </c>
      <c r="C64" s="11" t="s">
        <v>140</v>
      </c>
      <c r="D64" s="64">
        <v>118.2114</v>
      </c>
      <c r="L64" s="343"/>
      <c r="M64" s="270"/>
    </row>
    <row r="65" spans="2:13" x14ac:dyDescent="0.3">
      <c r="B65" s="10" t="s">
        <v>51</v>
      </c>
      <c r="C65" s="11" t="s">
        <v>141</v>
      </c>
      <c r="D65" s="64">
        <v>95.547600000000003</v>
      </c>
      <c r="L65" s="343"/>
      <c r="M65" s="270"/>
    </row>
    <row r="66" spans="2:13" x14ac:dyDescent="0.3">
      <c r="B66" s="10" t="s">
        <v>50</v>
      </c>
      <c r="C66" s="11" t="s">
        <v>142</v>
      </c>
      <c r="D66" s="64">
        <v>103.2426</v>
      </c>
      <c r="L66" s="343"/>
      <c r="M66" s="270"/>
    </row>
    <row r="67" spans="2:13" x14ac:dyDescent="0.3">
      <c r="B67" s="10" t="s">
        <v>50</v>
      </c>
      <c r="C67" s="11" t="s">
        <v>143</v>
      </c>
      <c r="D67" s="64">
        <v>110.62980000000002</v>
      </c>
      <c r="L67" s="343"/>
      <c r="M67" s="270"/>
    </row>
    <row r="68" spans="2:13" x14ac:dyDescent="0.3">
      <c r="B68" s="10" t="s">
        <v>51</v>
      </c>
      <c r="C68" s="11" t="s">
        <v>144</v>
      </c>
      <c r="D68" s="64">
        <v>95.547600000000003</v>
      </c>
      <c r="L68" s="343"/>
      <c r="M68" s="270"/>
    </row>
    <row r="69" spans="2:13" x14ac:dyDescent="0.3">
      <c r="B69" s="10" t="s">
        <v>51</v>
      </c>
      <c r="C69" s="11" t="s">
        <v>145</v>
      </c>
      <c r="D69" s="64">
        <v>103.0806</v>
      </c>
      <c r="L69" s="343"/>
      <c r="M69" s="270"/>
    </row>
    <row r="70" spans="2:13" x14ac:dyDescent="0.3">
      <c r="B70" s="10" t="s">
        <v>74</v>
      </c>
      <c r="C70" s="11" t="s">
        <v>146</v>
      </c>
      <c r="D70" s="64">
        <v>91.2</v>
      </c>
      <c r="L70" s="343"/>
      <c r="M70" s="270"/>
    </row>
    <row r="71" spans="2:13" x14ac:dyDescent="0.3">
      <c r="B71" s="10" t="s">
        <v>51</v>
      </c>
      <c r="C71" s="11" t="s">
        <v>147</v>
      </c>
      <c r="D71" s="64">
        <v>99.030600000000007</v>
      </c>
      <c r="L71" s="343"/>
      <c r="M71" s="270"/>
    </row>
    <row r="72" spans="2:13" x14ac:dyDescent="0.3">
      <c r="B72" s="10" t="s">
        <v>73</v>
      </c>
      <c r="C72" s="11" t="s">
        <v>148</v>
      </c>
      <c r="D72" s="64">
        <v>144.92519999999999</v>
      </c>
      <c r="L72" s="343"/>
      <c r="M72" s="270"/>
    </row>
    <row r="73" spans="2:13" x14ac:dyDescent="0.3">
      <c r="B73" s="10" t="s">
        <v>60</v>
      </c>
      <c r="C73" s="11" t="s">
        <v>149</v>
      </c>
      <c r="D73" s="64">
        <v>98.399999999999991</v>
      </c>
      <c r="L73" s="343"/>
      <c r="M73" s="270"/>
    </row>
    <row r="74" spans="2:13" x14ac:dyDescent="0.3">
      <c r="B74" s="10" t="s">
        <v>68</v>
      </c>
      <c r="C74" s="11" t="s">
        <v>150</v>
      </c>
      <c r="D74" s="64">
        <v>105.4782</v>
      </c>
      <c r="L74" s="343"/>
      <c r="M74" s="270"/>
    </row>
    <row r="75" spans="2:13" x14ac:dyDescent="0.3">
      <c r="B75" s="10" t="s">
        <v>63</v>
      </c>
      <c r="C75" s="11" t="s">
        <v>151</v>
      </c>
      <c r="D75" s="64">
        <v>108.19980000000001</v>
      </c>
      <c r="L75" s="343"/>
      <c r="M75" s="270"/>
    </row>
    <row r="76" spans="2:13" x14ac:dyDescent="0.3">
      <c r="B76" s="10" t="s">
        <v>47</v>
      </c>
      <c r="C76" s="11" t="s">
        <v>152</v>
      </c>
      <c r="D76" s="64">
        <v>93.6</v>
      </c>
      <c r="L76" s="343"/>
      <c r="M76" s="270"/>
    </row>
    <row r="77" spans="2:13" x14ac:dyDescent="0.3">
      <c r="B77" s="10" t="s">
        <v>63</v>
      </c>
      <c r="C77" s="11" t="s">
        <v>153</v>
      </c>
      <c r="D77" s="64">
        <v>173.82600000000002</v>
      </c>
      <c r="L77" s="343"/>
      <c r="M77" s="270"/>
    </row>
    <row r="78" spans="2:13" x14ac:dyDescent="0.3">
      <c r="B78" s="10" t="s">
        <v>51</v>
      </c>
      <c r="C78" s="11" t="s">
        <v>154</v>
      </c>
      <c r="D78" s="64">
        <v>99.532799999999995</v>
      </c>
      <c r="L78" s="343"/>
      <c r="M78" s="270"/>
    </row>
    <row r="79" spans="2:13" x14ac:dyDescent="0.3">
      <c r="B79" s="10" t="s">
        <v>53</v>
      </c>
      <c r="C79" s="11" t="s">
        <v>155</v>
      </c>
      <c r="D79" s="64">
        <v>97.44</v>
      </c>
      <c r="L79" s="343"/>
      <c r="M79" s="270"/>
    </row>
    <row r="80" spans="2:13" x14ac:dyDescent="0.3">
      <c r="B80" s="10" t="s">
        <v>51</v>
      </c>
      <c r="C80" s="11" t="s">
        <v>156</v>
      </c>
      <c r="D80" s="64">
        <v>100.8</v>
      </c>
      <c r="L80" s="343"/>
      <c r="M80" s="270"/>
    </row>
    <row r="81" spans="2:13" x14ac:dyDescent="0.3">
      <c r="B81" s="10" t="s">
        <v>73</v>
      </c>
      <c r="C81" s="11" t="s">
        <v>157</v>
      </c>
      <c r="D81" s="64">
        <v>100.8</v>
      </c>
      <c r="L81" s="343"/>
      <c r="M81" s="270"/>
    </row>
    <row r="82" spans="2:13" x14ac:dyDescent="0.3">
      <c r="B82" s="10" t="s">
        <v>53</v>
      </c>
      <c r="C82" s="11" t="s">
        <v>158</v>
      </c>
      <c r="D82" s="64">
        <v>102.20580000000001</v>
      </c>
      <c r="L82" s="343"/>
      <c r="M82" s="270"/>
    </row>
    <row r="83" spans="2:13" x14ac:dyDescent="0.3">
      <c r="B83" s="10" t="s">
        <v>47</v>
      </c>
      <c r="C83" s="11" t="s">
        <v>159</v>
      </c>
      <c r="D83" s="64">
        <v>100.8</v>
      </c>
      <c r="L83" s="343"/>
      <c r="M83" s="270"/>
    </row>
    <row r="84" spans="2:13" x14ac:dyDescent="0.3">
      <c r="B84" s="10" t="s">
        <v>70</v>
      </c>
      <c r="C84" s="11" t="s">
        <v>160</v>
      </c>
      <c r="D84" s="64">
        <v>93.619800000000012</v>
      </c>
      <c r="L84" s="343"/>
      <c r="M84" s="270"/>
    </row>
    <row r="85" spans="2:13" x14ac:dyDescent="0.3">
      <c r="B85" s="10" t="s">
        <v>62</v>
      </c>
      <c r="C85" s="11" t="s">
        <v>161</v>
      </c>
      <c r="D85" s="64">
        <v>100.8</v>
      </c>
      <c r="L85" s="343"/>
      <c r="M85" s="270"/>
    </row>
    <row r="86" spans="2:13" x14ac:dyDescent="0.3">
      <c r="B86" s="10" t="s">
        <v>57</v>
      </c>
      <c r="C86" s="11" t="s">
        <v>162</v>
      </c>
      <c r="D86" s="64">
        <v>104.1336</v>
      </c>
      <c r="L86" s="343"/>
      <c r="M86" s="270"/>
    </row>
    <row r="87" spans="2:13" x14ac:dyDescent="0.3">
      <c r="B87" s="10" t="s">
        <v>59</v>
      </c>
      <c r="C87" s="11" t="s">
        <v>163</v>
      </c>
      <c r="D87" s="64">
        <v>95.547600000000003</v>
      </c>
      <c r="L87" s="343"/>
      <c r="M87" s="270"/>
    </row>
    <row r="88" spans="2:13" x14ac:dyDescent="0.3">
      <c r="B88" s="10" t="s">
        <v>55</v>
      </c>
      <c r="C88" s="11" t="s">
        <v>164</v>
      </c>
      <c r="D88" s="64">
        <v>108</v>
      </c>
      <c r="L88" s="343"/>
      <c r="M88" s="270"/>
    </row>
    <row r="89" spans="2:13" x14ac:dyDescent="0.3">
      <c r="B89" s="10" t="s">
        <v>63</v>
      </c>
      <c r="C89" s="11" t="s">
        <v>64</v>
      </c>
      <c r="D89" s="64">
        <v>103.2426</v>
      </c>
      <c r="L89" s="343"/>
      <c r="M89" s="270"/>
    </row>
    <row r="90" spans="2:13" x14ac:dyDescent="0.3">
      <c r="B90" s="10" t="s">
        <v>50</v>
      </c>
      <c r="C90" s="11" t="s">
        <v>165</v>
      </c>
      <c r="D90" s="64">
        <v>103.2426</v>
      </c>
      <c r="L90" s="343"/>
      <c r="M90" s="270"/>
    </row>
    <row r="91" spans="2:13" x14ac:dyDescent="0.3">
      <c r="B91" s="10" t="s">
        <v>51</v>
      </c>
      <c r="C91" s="11" t="s">
        <v>166</v>
      </c>
      <c r="D91" s="64">
        <v>95.547600000000003</v>
      </c>
      <c r="L91" s="343"/>
      <c r="M91" s="270"/>
    </row>
    <row r="92" spans="2:13" x14ac:dyDescent="0.3">
      <c r="B92" s="10" t="s">
        <v>55</v>
      </c>
      <c r="C92" s="11" t="s">
        <v>167</v>
      </c>
      <c r="D92" s="64">
        <v>93.876000000000005</v>
      </c>
      <c r="L92" s="343"/>
      <c r="M92" s="270"/>
    </row>
    <row r="93" spans="2:13" x14ac:dyDescent="0.3">
      <c r="B93" s="10" t="s">
        <v>50</v>
      </c>
      <c r="C93" s="11" t="s">
        <v>168</v>
      </c>
      <c r="D93" s="64">
        <v>102</v>
      </c>
      <c r="L93" s="343"/>
      <c r="M93" s="270"/>
    </row>
    <row r="94" spans="2:13" x14ac:dyDescent="0.3">
      <c r="B94" s="10" t="s">
        <v>53</v>
      </c>
      <c r="C94" s="11" t="s">
        <v>169</v>
      </c>
      <c r="D94" s="64">
        <v>84.402000000000001</v>
      </c>
      <c r="L94" s="343"/>
      <c r="M94" s="270"/>
    </row>
    <row r="95" spans="2:13" x14ac:dyDescent="0.3">
      <c r="B95" s="10" t="s">
        <v>57</v>
      </c>
      <c r="C95" s="11" t="s">
        <v>170</v>
      </c>
      <c r="D95" s="64">
        <v>97.669800000000009</v>
      </c>
      <c r="L95" s="343"/>
      <c r="M95" s="270"/>
    </row>
    <row r="96" spans="2:13" x14ac:dyDescent="0.3">
      <c r="B96" s="10" t="s">
        <v>59</v>
      </c>
      <c r="C96" s="11" t="s">
        <v>171</v>
      </c>
      <c r="D96" s="64">
        <v>95.547600000000003</v>
      </c>
      <c r="L96" s="343"/>
      <c r="M96" s="270"/>
    </row>
    <row r="97" spans="2:13" x14ac:dyDescent="0.3">
      <c r="B97" s="10" t="s">
        <v>268</v>
      </c>
      <c r="C97" s="11" t="s">
        <v>172</v>
      </c>
      <c r="D97" s="64">
        <v>99.532799999999995</v>
      </c>
      <c r="L97" s="343"/>
      <c r="M97" s="270"/>
    </row>
    <row r="98" spans="2:13" x14ac:dyDescent="0.3">
      <c r="B98" s="10" t="s">
        <v>51</v>
      </c>
      <c r="C98" s="11" t="s">
        <v>173</v>
      </c>
      <c r="D98" s="64">
        <v>95.823000000000008</v>
      </c>
      <c r="L98" s="343"/>
      <c r="M98" s="270"/>
    </row>
    <row r="99" spans="2:13" x14ac:dyDescent="0.3">
      <c r="B99" s="10" t="s">
        <v>51</v>
      </c>
      <c r="C99" s="11" t="s">
        <v>174</v>
      </c>
      <c r="D99" s="64">
        <v>93.96</v>
      </c>
      <c r="L99" s="343"/>
      <c r="M99" s="270"/>
    </row>
    <row r="100" spans="2:13" x14ac:dyDescent="0.3">
      <c r="B100" s="10" t="s">
        <v>75</v>
      </c>
      <c r="C100" s="11" t="s">
        <v>76</v>
      </c>
      <c r="D100" s="64">
        <v>98.831999999999994</v>
      </c>
      <c r="L100" s="343"/>
      <c r="M100" s="270"/>
    </row>
    <row r="101" spans="2:13" x14ac:dyDescent="0.3">
      <c r="B101" s="10" t="s">
        <v>57</v>
      </c>
      <c r="C101" s="11" t="s">
        <v>175</v>
      </c>
      <c r="D101" s="64">
        <v>104.1336</v>
      </c>
      <c r="L101" s="343"/>
      <c r="M101" s="270"/>
    </row>
    <row r="102" spans="2:13" x14ac:dyDescent="0.3">
      <c r="B102" s="10" t="s">
        <v>53</v>
      </c>
      <c r="C102" s="11" t="s">
        <v>176</v>
      </c>
      <c r="D102" s="64">
        <v>92.582999999999998</v>
      </c>
      <c r="L102" s="343"/>
      <c r="M102" s="270"/>
    </row>
    <row r="103" spans="2:13" x14ac:dyDescent="0.3">
      <c r="B103" s="10" t="s">
        <v>55</v>
      </c>
      <c r="C103" s="11" t="s">
        <v>177</v>
      </c>
      <c r="D103" s="64">
        <v>95.547600000000003</v>
      </c>
      <c r="L103" s="343"/>
      <c r="M103" s="270"/>
    </row>
    <row r="104" spans="2:13" x14ac:dyDescent="0.3">
      <c r="B104" s="10" t="s">
        <v>59</v>
      </c>
      <c r="C104" s="11" t="s">
        <v>178</v>
      </c>
      <c r="D104" s="64">
        <v>95.547600000000003</v>
      </c>
      <c r="L104" s="343"/>
      <c r="M104" s="270"/>
    </row>
    <row r="105" spans="2:13" x14ac:dyDescent="0.3">
      <c r="B105" s="10" t="s">
        <v>269</v>
      </c>
      <c r="C105" s="11" t="s">
        <v>270</v>
      </c>
      <c r="D105" s="64"/>
      <c r="L105" s="343"/>
      <c r="M105" s="270"/>
    </row>
    <row r="106" spans="2:13" x14ac:dyDescent="0.3">
      <c r="B106" s="10" t="s">
        <v>44</v>
      </c>
      <c r="C106" s="11" t="s">
        <v>270</v>
      </c>
      <c r="D106" s="64"/>
      <c r="L106" s="343"/>
      <c r="M106" s="270"/>
    </row>
    <row r="107" spans="2:13" x14ac:dyDescent="0.3">
      <c r="B107" s="271"/>
      <c r="L107" s="343"/>
      <c r="M107" s="270"/>
    </row>
    <row r="108" spans="2:13" x14ac:dyDescent="0.3">
      <c r="B108" s="271"/>
      <c r="L108" s="343"/>
      <c r="M108" s="270"/>
    </row>
    <row r="109" spans="2:13" x14ac:dyDescent="0.3">
      <c r="B109" s="271"/>
      <c r="L109" s="343"/>
      <c r="M109" s="270"/>
    </row>
    <row r="110" spans="2:13" x14ac:dyDescent="0.3">
      <c r="B110" s="271"/>
      <c r="M110" s="270"/>
    </row>
    <row r="111" spans="2:13" x14ac:dyDescent="0.3">
      <c r="B111" s="271"/>
      <c r="M111" s="270"/>
    </row>
    <row r="112" spans="2:13" x14ac:dyDescent="0.3">
      <c r="B112" s="271"/>
      <c r="M112" s="270"/>
    </row>
    <row r="113" spans="2:13" x14ac:dyDescent="0.3">
      <c r="B113" s="271"/>
      <c r="M113" s="270"/>
    </row>
    <row r="114" spans="2:13" x14ac:dyDescent="0.3">
      <c r="B114" s="271"/>
      <c r="M114" s="270"/>
    </row>
    <row r="115" spans="2:13" ht="21" x14ac:dyDescent="0.3">
      <c r="B115" s="65" t="s">
        <v>271</v>
      </c>
      <c r="C115" s="65" t="s">
        <v>272</v>
      </c>
      <c r="M115" s="270"/>
    </row>
    <row r="116" spans="2:13" x14ac:dyDescent="0.3">
      <c r="B116" s="8" t="s">
        <v>251</v>
      </c>
      <c r="C116" s="9">
        <f>'BASE BID'!D$11</f>
        <v>0</v>
      </c>
      <c r="M116" s="270"/>
    </row>
    <row r="117" spans="2:13" x14ac:dyDescent="0.3">
      <c r="B117" s="8" t="s">
        <v>250</v>
      </c>
      <c r="C117" s="9">
        <f>'BASE BID'!D$12</f>
        <v>0.05</v>
      </c>
      <c r="M117" s="270"/>
    </row>
    <row r="118" spans="2:13" x14ac:dyDescent="0.3">
      <c r="B118" s="8" t="s">
        <v>249</v>
      </c>
      <c r="C118" s="9">
        <f>'BASE BID'!D$12</f>
        <v>0.05</v>
      </c>
      <c r="M118" s="270"/>
    </row>
    <row r="119" spans="2:13" x14ac:dyDescent="0.3">
      <c r="B119" s="8" t="s">
        <v>273</v>
      </c>
      <c r="C119" s="9">
        <f>'BASE BID'!D$12</f>
        <v>0.05</v>
      </c>
      <c r="M119" s="270"/>
    </row>
    <row r="120" spans="2:13" x14ac:dyDescent="0.3">
      <c r="B120" s="8" t="s">
        <v>253</v>
      </c>
      <c r="C120" s="9">
        <f>'BASE BID'!D$12</f>
        <v>0.05</v>
      </c>
      <c r="M120" s="270"/>
    </row>
    <row r="121" spans="2:13" x14ac:dyDescent="0.3">
      <c r="B121" s="8" t="s">
        <v>254</v>
      </c>
      <c r="C121" s="9">
        <f>'BASE BID'!D$12</f>
        <v>0.05</v>
      </c>
      <c r="M121" s="270"/>
    </row>
    <row r="122" spans="2:13" x14ac:dyDescent="0.3">
      <c r="B122" s="8" t="s">
        <v>252</v>
      </c>
      <c r="C122" s="9">
        <f>'BASE BID'!D$12</f>
        <v>0.05</v>
      </c>
      <c r="M122" s="270"/>
    </row>
    <row r="123" spans="2:13" x14ac:dyDescent="0.3">
      <c r="B123" s="8" t="s">
        <v>224</v>
      </c>
      <c r="C123" s="9">
        <f>'BASE BID'!D$11</f>
        <v>0</v>
      </c>
      <c r="M123" s="270"/>
    </row>
    <row r="124" spans="2:13" x14ac:dyDescent="0.3">
      <c r="B124" s="8"/>
      <c r="C124" s="8"/>
      <c r="M124" s="270"/>
    </row>
    <row r="125" spans="2:13" x14ac:dyDescent="0.3">
      <c r="B125" s="8"/>
      <c r="C125" s="8"/>
      <c r="M125" s="270"/>
    </row>
    <row r="126" spans="2:13" x14ac:dyDescent="0.3">
      <c r="B126" s="8"/>
      <c r="C126" s="8"/>
      <c r="D126" s="272"/>
      <c r="E126" s="272"/>
      <c r="F126" s="272"/>
      <c r="G126" s="272"/>
      <c r="H126" s="272"/>
      <c r="I126" s="272"/>
      <c r="J126" s="272"/>
      <c r="K126" s="272"/>
      <c r="L126" s="272"/>
      <c r="M126" s="273"/>
    </row>
  </sheetData>
  <sortState xmlns:xlrd2="http://schemas.microsoft.com/office/spreadsheetml/2017/richdata2" ref="B8:D104">
    <sortCondition ref="C8:C97"/>
  </sortState>
  <mergeCells count="3">
    <mergeCell ref="B2:M3"/>
    <mergeCell ref="B4:M4"/>
    <mergeCell ref="F6:J6"/>
  </mergeCells>
  <hyperlinks>
    <hyperlink ref="F6:I6" location="'COST SUMMARY'!A1" display="CLICK HERE TO GO BACK TO COST SUMMARY" xr:uid="{00000000-0004-0000-0600-000000000000}"/>
  </hyperlinks>
  <pageMargins left="0.25" right="0.25" top="0.75" bottom="0.75" header="0.3" footer="0.3"/>
  <pageSetup scale="56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EP142"/>
  <sheetViews>
    <sheetView workbookViewId="0">
      <selection activeCell="B3" sqref="B3"/>
    </sheetView>
  </sheetViews>
  <sheetFormatPr defaultColWidth="8.81640625" defaultRowHeight="14.4" x14ac:dyDescent="0.3"/>
  <cols>
    <col min="1" max="16384" width="8.81640625" style="20"/>
  </cols>
  <sheetData>
    <row r="1" spans="1:146" x14ac:dyDescent="0.3">
      <c r="A1" s="20" t="s">
        <v>274</v>
      </c>
      <c r="B1" s="20" t="s">
        <v>275</v>
      </c>
      <c r="C1" s="20" t="s">
        <v>276</v>
      </c>
      <c r="D1" s="21" t="s">
        <v>4</v>
      </c>
      <c r="E1" s="21" t="s">
        <v>277</v>
      </c>
      <c r="F1" s="20" t="s">
        <v>278</v>
      </c>
      <c r="G1" s="20" t="s">
        <v>279</v>
      </c>
      <c r="H1" s="20" t="s">
        <v>280</v>
      </c>
      <c r="I1" s="20" t="s">
        <v>281</v>
      </c>
      <c r="J1" s="20" t="s">
        <v>282</v>
      </c>
      <c r="K1" s="20" t="s">
        <v>283</v>
      </c>
      <c r="L1" s="20" t="s">
        <v>284</v>
      </c>
      <c r="M1" s="20" t="s">
        <v>285</v>
      </c>
      <c r="N1" s="20" t="s">
        <v>286</v>
      </c>
      <c r="O1" s="20" t="s">
        <v>287</v>
      </c>
      <c r="P1" s="20" t="s">
        <v>288</v>
      </c>
      <c r="Q1" s="20" t="s">
        <v>289</v>
      </c>
      <c r="R1" s="20" t="s">
        <v>290</v>
      </c>
      <c r="S1" s="20" t="s">
        <v>291</v>
      </c>
      <c r="T1" s="20" t="s">
        <v>292</v>
      </c>
      <c r="U1" s="20" t="s">
        <v>293</v>
      </c>
      <c r="V1" s="20" t="s">
        <v>294</v>
      </c>
      <c r="W1" s="20" t="s">
        <v>295</v>
      </c>
      <c r="X1" s="20" t="s">
        <v>296</v>
      </c>
      <c r="Y1" s="20" t="s">
        <v>297</v>
      </c>
      <c r="Z1" s="20" t="s">
        <v>298</v>
      </c>
      <c r="AA1" s="20" t="s">
        <v>299</v>
      </c>
      <c r="AB1" s="20" t="s">
        <v>300</v>
      </c>
      <c r="AC1" s="20" t="s">
        <v>301</v>
      </c>
      <c r="AD1" s="20" t="s">
        <v>302</v>
      </c>
      <c r="AE1" s="20" t="s">
        <v>303</v>
      </c>
      <c r="AF1" s="20" t="s">
        <v>304</v>
      </c>
      <c r="AG1" s="20" t="s">
        <v>305</v>
      </c>
      <c r="AH1" s="20" t="s">
        <v>306</v>
      </c>
      <c r="AI1" s="20" t="s">
        <v>307</v>
      </c>
      <c r="AJ1" s="20" t="s">
        <v>308</v>
      </c>
      <c r="AK1" s="20" t="s">
        <v>309</v>
      </c>
      <c r="AL1" s="20" t="s">
        <v>310</v>
      </c>
      <c r="AM1" s="20" t="s">
        <v>311</v>
      </c>
      <c r="AN1" s="20" t="s">
        <v>312</v>
      </c>
      <c r="AO1" s="20" t="s">
        <v>313</v>
      </c>
      <c r="AP1" s="20" t="s">
        <v>314</v>
      </c>
      <c r="AQ1" s="20" t="s">
        <v>315</v>
      </c>
      <c r="AR1" s="20" t="s">
        <v>316</v>
      </c>
      <c r="AS1" s="20" t="s">
        <v>317</v>
      </c>
      <c r="AT1" s="20" t="s">
        <v>318</v>
      </c>
      <c r="AU1" s="20" t="s">
        <v>319</v>
      </c>
      <c r="AV1" s="20" t="s">
        <v>320</v>
      </c>
      <c r="AW1" s="20" t="s">
        <v>321</v>
      </c>
      <c r="AX1" s="20" t="s">
        <v>322</v>
      </c>
      <c r="AY1" s="20" t="s">
        <v>323</v>
      </c>
      <c r="AZ1" s="20" t="s">
        <v>324</v>
      </c>
      <c r="BA1" s="20" t="s">
        <v>325</v>
      </c>
      <c r="BB1" s="20" t="s">
        <v>326</v>
      </c>
      <c r="BC1" s="20" t="s">
        <v>327</v>
      </c>
      <c r="BD1" s="20" t="s">
        <v>328</v>
      </c>
      <c r="BE1" s="20" t="s">
        <v>329</v>
      </c>
      <c r="BF1" s="20" t="s">
        <v>330</v>
      </c>
      <c r="BG1" s="20" t="s">
        <v>331</v>
      </c>
      <c r="BH1" s="20" t="s">
        <v>332</v>
      </c>
      <c r="BI1" s="20" t="s">
        <v>333</v>
      </c>
      <c r="BJ1" s="20" t="s">
        <v>334</v>
      </c>
      <c r="BK1" s="20" t="s">
        <v>335</v>
      </c>
      <c r="BL1" s="20" t="s">
        <v>336</v>
      </c>
      <c r="BM1" s="20" t="s">
        <v>337</v>
      </c>
      <c r="BN1" s="20" t="s">
        <v>338</v>
      </c>
      <c r="BO1" s="20" t="s">
        <v>339</v>
      </c>
      <c r="BP1" s="20" t="s">
        <v>340</v>
      </c>
      <c r="BQ1" s="20" t="s">
        <v>341</v>
      </c>
      <c r="BR1" s="20" t="s">
        <v>342</v>
      </c>
      <c r="BS1" s="20" t="s">
        <v>343</v>
      </c>
      <c r="BT1" s="20" t="s">
        <v>344</v>
      </c>
      <c r="BU1" s="20" t="s">
        <v>345</v>
      </c>
      <c r="BV1" s="20" t="s">
        <v>346</v>
      </c>
      <c r="BW1" s="20" t="s">
        <v>347</v>
      </c>
      <c r="BX1" s="20" t="s">
        <v>348</v>
      </c>
      <c r="BY1" s="20" t="s">
        <v>349</v>
      </c>
      <c r="BZ1" s="20" t="s">
        <v>350</v>
      </c>
      <c r="CA1" s="20" t="s">
        <v>351</v>
      </c>
      <c r="CB1" s="20" t="s">
        <v>352</v>
      </c>
      <c r="CC1" s="20" t="s">
        <v>353</v>
      </c>
      <c r="CD1" s="20" t="s">
        <v>354</v>
      </c>
      <c r="CE1" s="20" t="s">
        <v>355</v>
      </c>
      <c r="CF1" s="20" t="s">
        <v>356</v>
      </c>
      <c r="CG1" s="20" t="s">
        <v>357</v>
      </c>
      <c r="CH1" s="20" t="s">
        <v>358</v>
      </c>
      <c r="CI1" s="20" t="s">
        <v>359</v>
      </c>
      <c r="CJ1" s="20" t="s">
        <v>360</v>
      </c>
      <c r="CK1" s="20" t="s">
        <v>361</v>
      </c>
      <c r="CL1" s="20" t="s">
        <v>362</v>
      </c>
      <c r="CM1" s="20" t="s">
        <v>363</v>
      </c>
      <c r="CN1" s="20" t="s">
        <v>364</v>
      </c>
      <c r="CO1" s="20" t="s">
        <v>365</v>
      </c>
      <c r="CP1" s="20" t="s">
        <v>366</v>
      </c>
      <c r="CQ1" s="20" t="s">
        <v>367</v>
      </c>
      <c r="CR1" s="20" t="s">
        <v>368</v>
      </c>
      <c r="CS1" s="20" t="s">
        <v>369</v>
      </c>
      <c r="CT1" s="20" t="s">
        <v>370</v>
      </c>
      <c r="CU1" s="20" t="s">
        <v>371</v>
      </c>
      <c r="CV1" s="20" t="s">
        <v>372</v>
      </c>
      <c r="CW1" s="20" t="s">
        <v>373</v>
      </c>
      <c r="CX1" s="20" t="s">
        <v>374</v>
      </c>
      <c r="CY1" s="20" t="s">
        <v>375</v>
      </c>
      <c r="CZ1" s="20" t="s">
        <v>376</v>
      </c>
      <c r="DA1" s="20" t="s">
        <v>377</v>
      </c>
      <c r="DB1" s="20" t="s">
        <v>378</v>
      </c>
      <c r="DC1" s="20" t="s">
        <v>379</v>
      </c>
      <c r="DD1" s="20" t="s">
        <v>380</v>
      </c>
      <c r="DE1" s="20" t="s">
        <v>381</v>
      </c>
      <c r="DF1" s="20" t="s">
        <v>382</v>
      </c>
      <c r="DG1" s="20" t="s">
        <v>383</v>
      </c>
      <c r="DH1" s="20" t="s">
        <v>384</v>
      </c>
      <c r="DI1" s="20" t="s">
        <v>385</v>
      </c>
      <c r="DJ1" s="20" t="s">
        <v>386</v>
      </c>
      <c r="DK1" s="20" t="s">
        <v>387</v>
      </c>
      <c r="DL1" s="20" t="s">
        <v>388</v>
      </c>
      <c r="DM1" s="20" t="s">
        <v>389</v>
      </c>
      <c r="DN1" s="20" t="s">
        <v>390</v>
      </c>
      <c r="DO1" s="20" t="s">
        <v>391</v>
      </c>
      <c r="DP1" s="20" t="s">
        <v>392</v>
      </c>
      <c r="DQ1" s="20" t="s">
        <v>393</v>
      </c>
      <c r="DR1" s="20" t="s">
        <v>394</v>
      </c>
      <c r="DS1" s="20" t="s">
        <v>395</v>
      </c>
      <c r="DT1" s="20" t="s">
        <v>396</v>
      </c>
      <c r="DU1" s="20" t="s">
        <v>397</v>
      </c>
      <c r="DV1" s="20" t="s">
        <v>398</v>
      </c>
      <c r="DW1" s="20" t="s">
        <v>399</v>
      </c>
      <c r="DX1" s="20" t="s">
        <v>400</v>
      </c>
      <c r="DY1" s="20" t="s">
        <v>401</v>
      </c>
      <c r="DZ1" s="20" t="s">
        <v>402</v>
      </c>
      <c r="EA1" s="20" t="s">
        <v>403</v>
      </c>
      <c r="EB1" s="20" t="s">
        <v>404</v>
      </c>
      <c r="EC1" s="20" t="s">
        <v>405</v>
      </c>
      <c r="ED1" s="20" t="s">
        <v>406</v>
      </c>
      <c r="EE1" s="20" t="s">
        <v>407</v>
      </c>
      <c r="EF1" s="20" t="s">
        <v>408</v>
      </c>
      <c r="EG1" s="20" t="s">
        <v>409</v>
      </c>
      <c r="EH1" s="20" t="s">
        <v>410</v>
      </c>
      <c r="EI1" s="20" t="s">
        <v>411</v>
      </c>
      <c r="EJ1" s="20" t="s">
        <v>412</v>
      </c>
      <c r="EK1" s="20" t="s">
        <v>413</v>
      </c>
      <c r="EL1" s="20" t="s">
        <v>414</v>
      </c>
      <c r="EM1" s="20" t="s">
        <v>415</v>
      </c>
      <c r="EN1" s="20" t="s">
        <v>416</v>
      </c>
      <c r="EO1" s="20" t="s">
        <v>417</v>
      </c>
      <c r="EP1" s="20" t="s">
        <v>418</v>
      </c>
    </row>
    <row r="2" spans="1:146" x14ac:dyDescent="0.3">
      <c r="A2" s="20" t="s">
        <v>275</v>
      </c>
      <c r="B2" s="20" t="s">
        <v>419</v>
      </c>
      <c r="C2" s="20" t="s">
        <v>420</v>
      </c>
      <c r="D2" s="20" t="s">
        <v>421</v>
      </c>
      <c r="E2" s="20" t="s">
        <v>278</v>
      </c>
      <c r="F2" s="20" t="s">
        <v>422</v>
      </c>
      <c r="G2" s="20" t="s">
        <v>422</v>
      </c>
      <c r="H2" s="20" t="s">
        <v>422</v>
      </c>
      <c r="I2" s="20" t="s">
        <v>423</v>
      </c>
      <c r="J2" s="20" t="s">
        <v>424</v>
      </c>
      <c r="K2" s="20" t="s">
        <v>425</v>
      </c>
      <c r="L2" s="20" t="s">
        <v>425</v>
      </c>
      <c r="M2" s="20" t="s">
        <v>426</v>
      </c>
      <c r="N2" s="20" t="s">
        <v>427</v>
      </c>
      <c r="O2" s="20" t="s">
        <v>424</v>
      </c>
      <c r="P2" s="20" t="s">
        <v>428</v>
      </c>
      <c r="Q2" s="20" t="s">
        <v>429</v>
      </c>
      <c r="R2" s="20" t="s">
        <v>430</v>
      </c>
      <c r="S2" s="20" t="s">
        <v>422</v>
      </c>
      <c r="T2" s="20" t="s">
        <v>422</v>
      </c>
      <c r="U2" s="20" t="s">
        <v>427</v>
      </c>
      <c r="V2" s="20" t="s">
        <v>431</v>
      </c>
      <c r="W2" s="20" t="s">
        <v>431</v>
      </c>
      <c r="X2" s="20" t="s">
        <v>422</v>
      </c>
      <c r="Y2" s="20" t="s">
        <v>432</v>
      </c>
      <c r="Z2" s="20" t="s">
        <v>427</v>
      </c>
      <c r="AA2" s="20" t="s">
        <v>425</v>
      </c>
      <c r="AB2" s="20" t="s">
        <v>427</v>
      </c>
      <c r="AC2" s="20" t="s">
        <v>433</v>
      </c>
      <c r="AD2" s="20" t="s">
        <v>425</v>
      </c>
      <c r="AE2" s="20" t="s">
        <v>425</v>
      </c>
      <c r="AF2" s="20" t="s">
        <v>434</v>
      </c>
      <c r="AG2" s="20" t="s">
        <v>435</v>
      </c>
      <c r="AH2" s="20" t="s">
        <v>436</v>
      </c>
      <c r="AI2" s="20" t="s">
        <v>427</v>
      </c>
      <c r="AJ2" s="20" t="s">
        <v>427</v>
      </c>
      <c r="AK2" s="20" t="s">
        <v>437</v>
      </c>
      <c r="AL2" s="20" t="s">
        <v>437</v>
      </c>
      <c r="AM2" s="20" t="s">
        <v>438</v>
      </c>
      <c r="AN2" s="20" t="s">
        <v>438</v>
      </c>
      <c r="AO2" s="20" t="s">
        <v>438</v>
      </c>
      <c r="AP2" s="20" t="s">
        <v>439</v>
      </c>
      <c r="AQ2" s="20" t="s">
        <v>440</v>
      </c>
      <c r="AR2" s="20" t="s">
        <v>441</v>
      </c>
      <c r="AS2" s="20" t="s">
        <v>438</v>
      </c>
      <c r="AT2" s="20" t="s">
        <v>440</v>
      </c>
      <c r="AU2" s="20" t="s">
        <v>440</v>
      </c>
      <c r="AV2" s="20" t="s">
        <v>424</v>
      </c>
      <c r="AW2" s="20" t="s">
        <v>429</v>
      </c>
      <c r="AX2" s="20" t="s">
        <v>422</v>
      </c>
      <c r="AY2" s="20" t="s">
        <v>422</v>
      </c>
      <c r="AZ2" s="20" t="s">
        <v>422</v>
      </c>
      <c r="BA2" s="20" t="s">
        <v>442</v>
      </c>
      <c r="BB2" s="20" t="s">
        <v>427</v>
      </c>
      <c r="BC2" s="20" t="s">
        <v>425</v>
      </c>
      <c r="BD2" s="20" t="s">
        <v>425</v>
      </c>
      <c r="BE2" s="20" t="s">
        <v>422</v>
      </c>
      <c r="BF2" s="20" t="s">
        <v>443</v>
      </c>
      <c r="BG2" s="20" t="s">
        <v>422</v>
      </c>
      <c r="BH2" s="20" t="s">
        <v>429</v>
      </c>
      <c r="BI2" s="20" t="s">
        <v>438</v>
      </c>
      <c r="BJ2" s="20" t="s">
        <v>438</v>
      </c>
      <c r="BK2" s="20" t="s">
        <v>429</v>
      </c>
      <c r="BL2" s="20" t="s">
        <v>429</v>
      </c>
      <c r="BM2" s="20" t="s">
        <v>444</v>
      </c>
      <c r="BN2" s="20" t="s">
        <v>445</v>
      </c>
      <c r="BO2" s="20" t="s">
        <v>422</v>
      </c>
      <c r="BP2" s="20" t="s">
        <v>443</v>
      </c>
      <c r="BQ2" s="20" t="s">
        <v>422</v>
      </c>
      <c r="BR2" s="20" t="s">
        <v>446</v>
      </c>
      <c r="BS2" s="20" t="s">
        <v>422</v>
      </c>
      <c r="BT2" s="20" t="s">
        <v>429</v>
      </c>
      <c r="BU2" s="20" t="s">
        <v>422</v>
      </c>
      <c r="BV2" s="20" t="s">
        <v>425</v>
      </c>
      <c r="BW2" s="20" t="s">
        <v>447</v>
      </c>
      <c r="BX2" s="20" t="s">
        <v>427</v>
      </c>
      <c r="BY2" s="20" t="s">
        <v>427</v>
      </c>
      <c r="BZ2" s="20" t="s">
        <v>448</v>
      </c>
      <c r="CA2" s="20" t="s">
        <v>427</v>
      </c>
      <c r="CB2" s="20" t="s">
        <v>447</v>
      </c>
      <c r="CC2" s="20" t="s">
        <v>449</v>
      </c>
      <c r="CD2" s="20" t="s">
        <v>429</v>
      </c>
      <c r="CE2" s="20" t="s">
        <v>450</v>
      </c>
      <c r="CF2" s="20" t="s">
        <v>451</v>
      </c>
      <c r="CG2" s="20" t="s">
        <v>422</v>
      </c>
      <c r="CH2" s="20" t="s">
        <v>427</v>
      </c>
      <c r="CI2" s="20" t="s">
        <v>422</v>
      </c>
      <c r="CJ2" s="20" t="s">
        <v>431</v>
      </c>
      <c r="CK2" s="20" t="s">
        <v>422</v>
      </c>
      <c r="CL2" s="20" t="s">
        <v>427</v>
      </c>
      <c r="CM2" s="20" t="s">
        <v>427</v>
      </c>
      <c r="CN2" s="20" t="s">
        <v>427</v>
      </c>
      <c r="CO2" s="20" t="s">
        <v>452</v>
      </c>
      <c r="CP2" s="20" t="s">
        <v>431</v>
      </c>
      <c r="CQ2" s="20" t="s">
        <v>425</v>
      </c>
      <c r="CR2" s="20" t="s">
        <v>422</v>
      </c>
      <c r="CS2" s="20" t="s">
        <v>422</v>
      </c>
      <c r="CT2" s="20" t="s">
        <v>453</v>
      </c>
      <c r="CU2" s="20" t="s">
        <v>454</v>
      </c>
      <c r="CV2" s="20" t="s">
        <v>427</v>
      </c>
      <c r="CW2" s="20" t="s">
        <v>429</v>
      </c>
      <c r="CX2" s="20" t="s">
        <v>425</v>
      </c>
      <c r="CY2" s="20" t="s">
        <v>443</v>
      </c>
      <c r="CZ2" s="20" t="s">
        <v>422</v>
      </c>
      <c r="DA2" s="20" t="s">
        <v>424</v>
      </c>
      <c r="DB2" s="20" t="s">
        <v>455</v>
      </c>
      <c r="DC2" s="20" t="s">
        <v>456</v>
      </c>
      <c r="DD2" s="20" t="s">
        <v>456</v>
      </c>
      <c r="DE2" s="20" t="s">
        <v>456</v>
      </c>
      <c r="DF2" s="20" t="s">
        <v>456</v>
      </c>
      <c r="DG2" s="20" t="s">
        <v>456</v>
      </c>
      <c r="DH2" s="20" t="s">
        <v>456</v>
      </c>
      <c r="DI2" s="20" t="s">
        <v>456</v>
      </c>
      <c r="DJ2" s="20" t="s">
        <v>456</v>
      </c>
      <c r="DK2" s="20" t="s">
        <v>456</v>
      </c>
      <c r="DL2" s="20" t="s">
        <v>456</v>
      </c>
      <c r="DM2" s="20" t="s">
        <v>456</v>
      </c>
      <c r="DN2" s="20" t="s">
        <v>456</v>
      </c>
      <c r="DO2" s="20" t="s">
        <v>456</v>
      </c>
      <c r="DP2" s="20" t="s">
        <v>456</v>
      </c>
      <c r="DQ2" s="20" t="s">
        <v>456</v>
      </c>
      <c r="DR2" s="20" t="s">
        <v>456</v>
      </c>
      <c r="DS2" s="20" t="s">
        <v>456</v>
      </c>
      <c r="DT2" s="20" t="s">
        <v>456</v>
      </c>
      <c r="DU2" s="20" t="s">
        <v>457</v>
      </c>
      <c r="DV2" s="20" t="s">
        <v>457</v>
      </c>
      <c r="DW2" s="20" t="s">
        <v>456</v>
      </c>
      <c r="DX2" s="20" t="s">
        <v>456</v>
      </c>
      <c r="DY2" s="20" t="s">
        <v>456</v>
      </c>
      <c r="DZ2" s="20" t="s">
        <v>456</v>
      </c>
      <c r="EA2" s="20" t="s">
        <v>456</v>
      </c>
      <c r="EB2" s="20" t="s">
        <v>456</v>
      </c>
      <c r="EC2" s="20" t="s">
        <v>456</v>
      </c>
      <c r="ED2" s="20" t="s">
        <v>456</v>
      </c>
      <c r="EE2" s="20" t="s">
        <v>456</v>
      </c>
      <c r="EF2" s="20" t="s">
        <v>456</v>
      </c>
      <c r="EG2" s="20" t="s">
        <v>456</v>
      </c>
      <c r="EH2" s="20" t="s">
        <v>456</v>
      </c>
      <c r="EI2" s="20" t="s">
        <v>456</v>
      </c>
      <c r="EJ2" s="20" t="s">
        <v>456</v>
      </c>
      <c r="EK2" s="20" t="s">
        <v>456</v>
      </c>
      <c r="EL2" s="20" t="s">
        <v>456</v>
      </c>
      <c r="EM2" s="20" t="s">
        <v>456</v>
      </c>
      <c r="EN2" s="20" t="s">
        <v>456</v>
      </c>
      <c r="EO2" s="20" t="s">
        <v>456</v>
      </c>
      <c r="EP2" s="20" t="s">
        <v>456</v>
      </c>
    </row>
    <row r="3" spans="1:146" x14ac:dyDescent="0.3">
      <c r="A3" s="20" t="s">
        <v>276</v>
      </c>
      <c r="C3" s="20" t="s">
        <v>458</v>
      </c>
      <c r="D3" s="20" t="s">
        <v>459</v>
      </c>
      <c r="E3" s="20" t="s">
        <v>279</v>
      </c>
      <c r="F3" s="20" t="s">
        <v>447</v>
      </c>
      <c r="G3" s="20" t="s">
        <v>447</v>
      </c>
      <c r="H3" s="20" t="s">
        <v>447</v>
      </c>
      <c r="I3" s="20" t="s">
        <v>460</v>
      </c>
      <c r="J3" s="20" t="s">
        <v>461</v>
      </c>
      <c r="K3" s="20" t="s">
        <v>462</v>
      </c>
      <c r="L3" s="20" t="s">
        <v>462</v>
      </c>
      <c r="M3" s="20" t="s">
        <v>463</v>
      </c>
      <c r="N3" s="20" t="s">
        <v>464</v>
      </c>
      <c r="O3" s="20" t="s">
        <v>461</v>
      </c>
      <c r="P3" s="20" t="s">
        <v>465</v>
      </c>
      <c r="Q3" s="20" t="s">
        <v>466</v>
      </c>
      <c r="R3" s="20" t="s">
        <v>467</v>
      </c>
      <c r="S3" s="20" t="s">
        <v>468</v>
      </c>
      <c r="T3" s="20" t="s">
        <v>468</v>
      </c>
      <c r="U3" s="20" t="s">
        <v>464</v>
      </c>
      <c r="V3" s="20" t="s">
        <v>464</v>
      </c>
      <c r="W3" s="20" t="s">
        <v>464</v>
      </c>
      <c r="X3" s="20" t="s">
        <v>468</v>
      </c>
      <c r="Y3" s="20" t="s">
        <v>469</v>
      </c>
      <c r="Z3" s="20" t="s">
        <v>464</v>
      </c>
      <c r="AA3" s="20" t="s">
        <v>462</v>
      </c>
      <c r="AB3" s="20" t="s">
        <v>464</v>
      </c>
      <c r="AC3" s="20" t="s">
        <v>470</v>
      </c>
      <c r="AD3" s="20" t="s">
        <v>462</v>
      </c>
      <c r="AE3" s="20" t="s">
        <v>462</v>
      </c>
      <c r="AF3" s="20" t="s">
        <v>427</v>
      </c>
      <c r="AG3" s="20" t="s">
        <v>461</v>
      </c>
      <c r="AH3" s="20" t="s">
        <v>471</v>
      </c>
      <c r="AI3" s="20" t="s">
        <v>430</v>
      </c>
      <c r="AJ3" s="20" t="s">
        <v>430</v>
      </c>
      <c r="AK3" s="20" t="s">
        <v>472</v>
      </c>
      <c r="AL3" s="20" t="s">
        <v>472</v>
      </c>
      <c r="AM3" s="20" t="s">
        <v>473</v>
      </c>
      <c r="AN3" s="20" t="s">
        <v>429</v>
      </c>
      <c r="AO3" s="20" t="s">
        <v>429</v>
      </c>
      <c r="AP3" s="20" t="s">
        <v>445</v>
      </c>
      <c r="AQ3" s="20" t="s">
        <v>442</v>
      </c>
      <c r="AR3" s="20" t="s">
        <v>474</v>
      </c>
      <c r="AS3" s="20" t="s">
        <v>449</v>
      </c>
      <c r="AT3" s="20" t="s">
        <v>461</v>
      </c>
      <c r="AU3" s="20" t="s">
        <v>461</v>
      </c>
      <c r="AV3" s="20" t="s">
        <v>461</v>
      </c>
      <c r="AW3" s="20" t="s">
        <v>470</v>
      </c>
      <c r="AX3" s="20" t="s">
        <v>470</v>
      </c>
      <c r="AY3" s="20" t="s">
        <v>470</v>
      </c>
      <c r="AZ3" s="20" t="s">
        <v>470</v>
      </c>
      <c r="BA3" s="20" t="s">
        <v>425</v>
      </c>
      <c r="BB3" s="20" t="s">
        <v>475</v>
      </c>
      <c r="BC3" s="20" t="s">
        <v>462</v>
      </c>
      <c r="BD3" s="20" t="s">
        <v>462</v>
      </c>
      <c r="BE3" s="20" t="s">
        <v>476</v>
      </c>
      <c r="BF3" s="20" t="s">
        <v>449</v>
      </c>
      <c r="BG3" s="20" t="s">
        <v>476</v>
      </c>
      <c r="BH3" s="20" t="s">
        <v>449</v>
      </c>
      <c r="BI3" s="20" t="s">
        <v>429</v>
      </c>
      <c r="BJ3" s="20" t="s">
        <v>429</v>
      </c>
      <c r="BK3" s="20" t="s">
        <v>437</v>
      </c>
      <c r="BL3" s="20" t="s">
        <v>437</v>
      </c>
      <c r="BM3" s="20" t="s">
        <v>472</v>
      </c>
      <c r="BN3" s="20" t="s">
        <v>462</v>
      </c>
      <c r="BO3" s="20" t="s">
        <v>476</v>
      </c>
      <c r="BP3" s="20" t="s">
        <v>477</v>
      </c>
      <c r="BQ3" s="20" t="s">
        <v>478</v>
      </c>
      <c r="BR3" s="20" t="s">
        <v>478</v>
      </c>
      <c r="BS3" s="20" t="s">
        <v>476</v>
      </c>
      <c r="BT3" s="20" t="s">
        <v>446</v>
      </c>
      <c r="BU3" s="20" t="s">
        <v>478</v>
      </c>
      <c r="BV3" s="20" t="s">
        <v>462</v>
      </c>
      <c r="BW3" s="20" t="s">
        <v>443</v>
      </c>
      <c r="BX3" s="20" t="s">
        <v>431</v>
      </c>
      <c r="BY3" s="20" t="s">
        <v>431</v>
      </c>
      <c r="BZ3" s="20" t="s">
        <v>479</v>
      </c>
      <c r="CA3" s="20" t="s">
        <v>475</v>
      </c>
      <c r="CB3" s="20" t="s">
        <v>461</v>
      </c>
      <c r="CC3" s="20" t="s">
        <v>480</v>
      </c>
      <c r="CF3" s="20" t="s">
        <v>481</v>
      </c>
      <c r="CG3" s="20" t="s">
        <v>482</v>
      </c>
      <c r="CH3" s="20" t="s">
        <v>475</v>
      </c>
      <c r="CI3" s="20" t="s">
        <v>482</v>
      </c>
      <c r="CJ3" s="20" t="s">
        <v>475</v>
      </c>
      <c r="CK3" s="20" t="s">
        <v>482</v>
      </c>
      <c r="CL3" s="20" t="s">
        <v>475</v>
      </c>
      <c r="CM3" s="20" t="s">
        <v>475</v>
      </c>
      <c r="CN3" s="20" t="s">
        <v>475</v>
      </c>
      <c r="CO3" s="20" t="s">
        <v>483</v>
      </c>
      <c r="CP3" s="20" t="s">
        <v>472</v>
      </c>
      <c r="CQ3" s="20" t="s">
        <v>462</v>
      </c>
      <c r="CR3" s="20" t="s">
        <v>484</v>
      </c>
      <c r="CS3" s="20" t="s">
        <v>478</v>
      </c>
      <c r="CT3" s="20" t="s">
        <v>462</v>
      </c>
      <c r="CU3" s="20" t="s">
        <v>485</v>
      </c>
      <c r="CV3" s="20" t="s">
        <v>475</v>
      </c>
      <c r="CW3" s="20" t="s">
        <v>486</v>
      </c>
      <c r="CX3" s="20" t="s">
        <v>462</v>
      </c>
      <c r="CY3" s="20" t="s">
        <v>487</v>
      </c>
      <c r="CZ3" s="20" t="s">
        <v>482</v>
      </c>
      <c r="DA3" s="20" t="s">
        <v>461</v>
      </c>
      <c r="DB3" s="20" t="s">
        <v>461</v>
      </c>
      <c r="DC3" s="20" t="s">
        <v>488</v>
      </c>
      <c r="DD3" s="20" t="s">
        <v>488</v>
      </c>
      <c r="DE3" s="20" t="s">
        <v>488</v>
      </c>
      <c r="DF3" s="20" t="s">
        <v>488</v>
      </c>
      <c r="DG3" s="20" t="s">
        <v>488</v>
      </c>
      <c r="DH3" s="20" t="s">
        <v>488</v>
      </c>
      <c r="DI3" s="20" t="s">
        <v>488</v>
      </c>
      <c r="DJ3" s="20" t="s">
        <v>488</v>
      </c>
      <c r="DK3" s="20" t="s">
        <v>489</v>
      </c>
      <c r="DL3" s="20" t="s">
        <v>489</v>
      </c>
      <c r="DM3" s="20" t="s">
        <v>489</v>
      </c>
      <c r="DN3" s="20" t="s">
        <v>489</v>
      </c>
      <c r="DO3" s="20" t="s">
        <v>489</v>
      </c>
      <c r="DP3" s="20" t="s">
        <v>489</v>
      </c>
      <c r="DQ3" s="20" t="s">
        <v>489</v>
      </c>
      <c r="DR3" s="20" t="s">
        <v>489</v>
      </c>
      <c r="DS3" s="20" t="s">
        <v>489</v>
      </c>
      <c r="DT3" s="20" t="s">
        <v>489</v>
      </c>
      <c r="DU3" s="20" t="s">
        <v>490</v>
      </c>
      <c r="DV3" s="20" t="s">
        <v>490</v>
      </c>
      <c r="DW3" s="20" t="s">
        <v>489</v>
      </c>
      <c r="DX3" s="20" t="s">
        <v>489</v>
      </c>
      <c r="DY3" s="20" t="s">
        <v>489</v>
      </c>
      <c r="DZ3" s="20" t="s">
        <v>489</v>
      </c>
      <c r="EA3" s="20" t="s">
        <v>489</v>
      </c>
      <c r="EB3" s="20" t="s">
        <v>489</v>
      </c>
      <c r="EC3" s="20" t="s">
        <v>489</v>
      </c>
      <c r="ED3" s="20" t="s">
        <v>489</v>
      </c>
      <c r="EE3" s="20" t="s">
        <v>489</v>
      </c>
      <c r="EF3" s="20" t="s">
        <v>489</v>
      </c>
      <c r="EG3" s="20" t="s">
        <v>491</v>
      </c>
      <c r="EH3" s="20" t="s">
        <v>491</v>
      </c>
      <c r="EI3" s="20" t="s">
        <v>491</v>
      </c>
      <c r="EJ3" s="20" t="s">
        <v>491</v>
      </c>
      <c r="EK3" s="20" t="s">
        <v>491</v>
      </c>
      <c r="EL3" s="20" t="s">
        <v>492</v>
      </c>
      <c r="EM3" s="20" t="s">
        <v>491</v>
      </c>
      <c r="EN3" s="20" t="s">
        <v>491</v>
      </c>
      <c r="EO3" s="20" t="s">
        <v>491</v>
      </c>
      <c r="EP3" s="20" t="s">
        <v>491</v>
      </c>
    </row>
    <row r="4" spans="1:146" x14ac:dyDescent="0.3">
      <c r="C4" s="20" t="s">
        <v>493</v>
      </c>
      <c r="D4" s="20" t="s">
        <v>494</v>
      </c>
      <c r="E4" s="20" t="s">
        <v>280</v>
      </c>
      <c r="F4" s="20" t="s">
        <v>495</v>
      </c>
      <c r="G4" s="20" t="s">
        <v>496</v>
      </c>
      <c r="H4" s="20" t="s">
        <v>496</v>
      </c>
      <c r="I4" s="20" t="s">
        <v>497</v>
      </c>
      <c r="J4" s="20" t="s">
        <v>498</v>
      </c>
      <c r="K4" s="20" t="s">
        <v>499</v>
      </c>
      <c r="L4" s="20" t="s">
        <v>499</v>
      </c>
      <c r="M4" s="20" t="s">
        <v>500</v>
      </c>
      <c r="N4" s="20" t="s">
        <v>445</v>
      </c>
      <c r="O4" s="20" t="s">
        <v>445</v>
      </c>
      <c r="P4" s="20" t="s">
        <v>501</v>
      </c>
      <c r="Q4" s="20" t="s">
        <v>502</v>
      </c>
      <c r="R4" s="20" t="s">
        <v>503</v>
      </c>
      <c r="S4" s="20" t="s">
        <v>504</v>
      </c>
      <c r="T4" s="20" t="s">
        <v>504</v>
      </c>
      <c r="U4" s="20" t="s">
        <v>445</v>
      </c>
      <c r="V4" s="20" t="s">
        <v>425</v>
      </c>
      <c r="W4" s="20" t="s">
        <v>425</v>
      </c>
      <c r="X4" s="20" t="s">
        <v>478</v>
      </c>
      <c r="Y4" s="20" t="s">
        <v>505</v>
      </c>
      <c r="Z4" s="20" t="s">
        <v>445</v>
      </c>
      <c r="AA4" s="20" t="s">
        <v>499</v>
      </c>
      <c r="AB4" s="20" t="s">
        <v>445</v>
      </c>
      <c r="AC4" s="20" t="s">
        <v>476</v>
      </c>
      <c r="AD4" s="20" t="s">
        <v>499</v>
      </c>
      <c r="AE4" s="20" t="s">
        <v>499</v>
      </c>
      <c r="AF4" s="20" t="s">
        <v>503</v>
      </c>
      <c r="AG4" s="20" t="s">
        <v>471</v>
      </c>
      <c r="AH4" s="20" t="s">
        <v>425</v>
      </c>
      <c r="AI4" s="20" t="s">
        <v>445</v>
      </c>
      <c r="AJ4" s="20" t="s">
        <v>445</v>
      </c>
      <c r="AK4" s="20" t="s">
        <v>506</v>
      </c>
      <c r="AL4" s="20" t="s">
        <v>506</v>
      </c>
      <c r="AM4" s="20" t="s">
        <v>445</v>
      </c>
      <c r="AN4" s="20" t="s">
        <v>507</v>
      </c>
      <c r="AO4" s="20" t="s">
        <v>507</v>
      </c>
      <c r="AP4" s="20" t="s">
        <v>462</v>
      </c>
      <c r="AQ4" s="20" t="s">
        <v>506</v>
      </c>
      <c r="AR4" s="20" t="s">
        <v>508</v>
      </c>
      <c r="AS4" s="20" t="s">
        <v>507</v>
      </c>
      <c r="AT4" s="20" t="s">
        <v>509</v>
      </c>
      <c r="AU4" s="20" t="s">
        <v>509</v>
      </c>
      <c r="AV4" s="20" t="s">
        <v>510</v>
      </c>
      <c r="AW4" s="20" t="s">
        <v>450</v>
      </c>
      <c r="AX4" s="20" t="s">
        <v>450</v>
      </c>
      <c r="AY4" s="20" t="s">
        <v>450</v>
      </c>
      <c r="AZ4" s="20" t="s">
        <v>450</v>
      </c>
      <c r="BA4" s="20" t="s">
        <v>462</v>
      </c>
      <c r="BB4" s="20" t="s">
        <v>445</v>
      </c>
      <c r="BC4" s="20" t="s">
        <v>499</v>
      </c>
      <c r="BD4" s="20" t="s">
        <v>499</v>
      </c>
      <c r="BE4" s="20" t="s">
        <v>451</v>
      </c>
      <c r="BF4" s="20" t="s">
        <v>507</v>
      </c>
      <c r="BG4" s="20" t="s">
        <v>451</v>
      </c>
      <c r="BH4" s="20" t="s">
        <v>480</v>
      </c>
      <c r="BI4" s="20" t="s">
        <v>511</v>
      </c>
      <c r="BJ4" s="20" t="s">
        <v>507</v>
      </c>
      <c r="BK4" s="20" t="s">
        <v>473</v>
      </c>
      <c r="BL4" s="20" t="s">
        <v>473</v>
      </c>
      <c r="BM4" s="20" t="s">
        <v>449</v>
      </c>
      <c r="BN4" s="20" t="s">
        <v>512</v>
      </c>
      <c r="BO4" s="20" t="s">
        <v>451</v>
      </c>
      <c r="BP4" s="20" t="s">
        <v>513</v>
      </c>
      <c r="BQ4" s="20" t="s">
        <v>450</v>
      </c>
      <c r="BR4" s="20" t="s">
        <v>425</v>
      </c>
      <c r="BS4" s="20" t="s">
        <v>451</v>
      </c>
      <c r="BT4" s="20" t="s">
        <v>478</v>
      </c>
      <c r="BU4" s="20" t="s">
        <v>450</v>
      </c>
      <c r="BV4" s="20" t="s">
        <v>499</v>
      </c>
      <c r="BW4" s="20" t="s">
        <v>427</v>
      </c>
      <c r="BX4" s="20" t="s">
        <v>453</v>
      </c>
      <c r="BY4" s="20" t="s">
        <v>453</v>
      </c>
      <c r="BZ4" s="20" t="s">
        <v>514</v>
      </c>
      <c r="CA4" s="20" t="s">
        <v>453</v>
      </c>
      <c r="CB4" s="20" t="s">
        <v>453</v>
      </c>
      <c r="CC4" s="20" t="s">
        <v>515</v>
      </c>
      <c r="CF4" s="20" t="s">
        <v>516</v>
      </c>
      <c r="CG4" s="20" t="s">
        <v>451</v>
      </c>
      <c r="CH4" s="20" t="s">
        <v>453</v>
      </c>
      <c r="CI4" s="20" t="s">
        <v>451</v>
      </c>
      <c r="CJ4" s="20" t="s">
        <v>425</v>
      </c>
      <c r="CK4" s="20" t="s">
        <v>451</v>
      </c>
      <c r="CL4" s="20" t="s">
        <v>453</v>
      </c>
      <c r="CM4" s="20" t="s">
        <v>453</v>
      </c>
      <c r="CN4" s="20" t="s">
        <v>453</v>
      </c>
      <c r="CO4" s="20" t="s">
        <v>517</v>
      </c>
      <c r="CP4" s="20" t="s">
        <v>425</v>
      </c>
      <c r="CQ4" s="20" t="s">
        <v>518</v>
      </c>
      <c r="CR4" s="20" t="s">
        <v>519</v>
      </c>
      <c r="CS4" s="20" t="s">
        <v>476</v>
      </c>
      <c r="CT4" s="20" t="s">
        <v>483</v>
      </c>
      <c r="CU4" s="20" t="s">
        <v>506</v>
      </c>
      <c r="CV4" s="20" t="s">
        <v>453</v>
      </c>
      <c r="CW4" s="20" t="s">
        <v>449</v>
      </c>
      <c r="CX4" s="20" t="s">
        <v>499</v>
      </c>
      <c r="CY4" s="20" t="s">
        <v>520</v>
      </c>
      <c r="CZ4" s="20" t="s">
        <v>510</v>
      </c>
      <c r="DA4" s="20" t="s">
        <v>445</v>
      </c>
      <c r="DB4" s="20" t="s">
        <v>483</v>
      </c>
      <c r="DC4" s="20" t="s">
        <v>521</v>
      </c>
      <c r="DD4" s="20" t="s">
        <v>521</v>
      </c>
      <c r="DE4" s="20" t="s">
        <v>521</v>
      </c>
      <c r="DF4" s="20" t="s">
        <v>521</v>
      </c>
      <c r="DG4" s="20" t="s">
        <v>521</v>
      </c>
      <c r="DH4" s="20" t="s">
        <v>521</v>
      </c>
      <c r="DI4" s="20" t="s">
        <v>521</v>
      </c>
      <c r="DJ4" s="20" t="s">
        <v>521</v>
      </c>
      <c r="DK4" s="20" t="s">
        <v>521</v>
      </c>
      <c r="DL4" s="20" t="s">
        <v>521</v>
      </c>
      <c r="DM4" s="20" t="s">
        <v>521</v>
      </c>
      <c r="DN4" s="20" t="s">
        <v>521</v>
      </c>
      <c r="DO4" s="20" t="s">
        <v>521</v>
      </c>
      <c r="DP4" s="20" t="s">
        <v>521</v>
      </c>
      <c r="DQ4" s="20" t="s">
        <v>521</v>
      </c>
      <c r="DR4" s="20" t="s">
        <v>521</v>
      </c>
      <c r="DS4" s="20" t="s">
        <v>521</v>
      </c>
      <c r="DT4" s="20" t="s">
        <v>521</v>
      </c>
      <c r="DW4" s="20" t="s">
        <v>522</v>
      </c>
      <c r="DX4" s="20" t="s">
        <v>522</v>
      </c>
      <c r="DY4" s="20" t="s">
        <v>522</v>
      </c>
      <c r="DZ4" s="20" t="s">
        <v>522</v>
      </c>
      <c r="EA4" s="20" t="s">
        <v>522</v>
      </c>
      <c r="EB4" s="20" t="s">
        <v>522</v>
      </c>
      <c r="EC4" s="20" t="s">
        <v>522</v>
      </c>
      <c r="ED4" s="20" t="s">
        <v>522</v>
      </c>
      <c r="EE4" s="20" t="s">
        <v>522</v>
      </c>
      <c r="EF4" s="20" t="s">
        <v>522</v>
      </c>
      <c r="EG4" s="20" t="s">
        <v>523</v>
      </c>
      <c r="EH4" s="20" t="s">
        <v>523</v>
      </c>
      <c r="EI4" s="20" t="s">
        <v>523</v>
      </c>
      <c r="EJ4" s="20" t="s">
        <v>523</v>
      </c>
      <c r="EK4" s="20" t="s">
        <v>523</v>
      </c>
      <c r="EL4" s="20" t="s">
        <v>524</v>
      </c>
      <c r="EM4" s="20" t="s">
        <v>523</v>
      </c>
      <c r="EN4" s="20" t="s">
        <v>523</v>
      </c>
      <c r="EO4" s="20" t="s">
        <v>523</v>
      </c>
      <c r="EP4" s="20" t="s">
        <v>523</v>
      </c>
    </row>
    <row r="5" spans="1:146" x14ac:dyDescent="0.3">
      <c r="C5" s="20" t="s">
        <v>525</v>
      </c>
      <c r="D5" s="20" t="s">
        <v>526</v>
      </c>
      <c r="E5" s="20" t="s">
        <v>281</v>
      </c>
      <c r="F5" s="20" t="s">
        <v>519</v>
      </c>
      <c r="G5" s="20" t="s">
        <v>495</v>
      </c>
      <c r="H5" s="20" t="s">
        <v>476</v>
      </c>
      <c r="I5" s="20" t="s">
        <v>527</v>
      </c>
      <c r="J5" s="20" t="s">
        <v>528</v>
      </c>
      <c r="K5" s="20" t="s">
        <v>529</v>
      </c>
      <c r="L5" s="20" t="s">
        <v>529</v>
      </c>
      <c r="M5" s="20" t="s">
        <v>530</v>
      </c>
      <c r="N5" s="20" t="s">
        <v>462</v>
      </c>
      <c r="O5" s="20" t="s">
        <v>462</v>
      </c>
      <c r="P5" s="20" t="s">
        <v>531</v>
      </c>
      <c r="Q5" s="20" t="s">
        <v>532</v>
      </c>
      <c r="R5" s="20" t="s">
        <v>533</v>
      </c>
      <c r="S5" s="20" t="s">
        <v>519</v>
      </c>
      <c r="T5" s="20" t="s">
        <v>519</v>
      </c>
      <c r="U5" s="20" t="s">
        <v>462</v>
      </c>
      <c r="V5" s="20" t="s">
        <v>462</v>
      </c>
      <c r="W5" s="20" t="s">
        <v>462</v>
      </c>
      <c r="X5" s="20" t="s">
        <v>476</v>
      </c>
      <c r="Y5" s="20" t="s">
        <v>476</v>
      </c>
      <c r="Z5" s="20" t="s">
        <v>462</v>
      </c>
      <c r="AA5" s="20" t="s">
        <v>529</v>
      </c>
      <c r="AB5" s="20" t="s">
        <v>462</v>
      </c>
      <c r="AC5" s="20" t="s">
        <v>534</v>
      </c>
      <c r="AD5" s="20" t="s">
        <v>529</v>
      </c>
      <c r="AE5" s="20" t="s">
        <v>529</v>
      </c>
      <c r="AF5" s="20" t="s">
        <v>535</v>
      </c>
      <c r="AG5" s="20" t="s">
        <v>536</v>
      </c>
      <c r="AH5" s="20" t="s">
        <v>462</v>
      </c>
      <c r="AI5" s="20" t="s">
        <v>449</v>
      </c>
      <c r="AJ5" s="20" t="s">
        <v>449</v>
      </c>
      <c r="AK5" s="20" t="s">
        <v>449</v>
      </c>
      <c r="AL5" s="20" t="s">
        <v>449</v>
      </c>
      <c r="AM5" s="20" t="s">
        <v>537</v>
      </c>
      <c r="AN5" s="20" t="s">
        <v>538</v>
      </c>
      <c r="AO5" s="20" t="s">
        <v>538</v>
      </c>
      <c r="AP5" s="20" t="s">
        <v>537</v>
      </c>
      <c r="AQ5" s="20" t="s">
        <v>462</v>
      </c>
      <c r="AR5" s="20" t="s">
        <v>539</v>
      </c>
      <c r="AS5" s="20" t="s">
        <v>540</v>
      </c>
      <c r="AT5" s="20" t="s">
        <v>462</v>
      </c>
      <c r="AU5" s="20" t="s">
        <v>462</v>
      </c>
      <c r="AV5" s="20" t="s">
        <v>483</v>
      </c>
      <c r="AW5" s="20" t="s">
        <v>519</v>
      </c>
      <c r="AX5" s="20" t="s">
        <v>451</v>
      </c>
      <c r="AY5" s="20" t="s">
        <v>451</v>
      </c>
      <c r="AZ5" s="20" t="s">
        <v>451</v>
      </c>
      <c r="BA5" s="20" t="s">
        <v>541</v>
      </c>
      <c r="BB5" s="20" t="s">
        <v>462</v>
      </c>
      <c r="BC5" s="20" t="s">
        <v>529</v>
      </c>
      <c r="BD5" s="20" t="s">
        <v>529</v>
      </c>
      <c r="BE5" s="20" t="s">
        <v>542</v>
      </c>
      <c r="BF5" s="20" t="s">
        <v>543</v>
      </c>
      <c r="BG5" s="20" t="s">
        <v>542</v>
      </c>
      <c r="BH5" s="20" t="s">
        <v>543</v>
      </c>
      <c r="BI5" s="20" t="s">
        <v>507</v>
      </c>
      <c r="BJ5" s="20" t="s">
        <v>544</v>
      </c>
      <c r="BK5" s="20" t="s">
        <v>545</v>
      </c>
      <c r="BL5" s="20" t="s">
        <v>545</v>
      </c>
      <c r="BM5" s="20" t="s">
        <v>546</v>
      </c>
      <c r="BN5" s="20" t="s">
        <v>547</v>
      </c>
      <c r="BO5" s="20" t="s">
        <v>542</v>
      </c>
      <c r="BP5" s="20" t="s">
        <v>507</v>
      </c>
      <c r="BQ5" s="20" t="s">
        <v>476</v>
      </c>
      <c r="BR5" s="20" t="s">
        <v>462</v>
      </c>
      <c r="BS5" s="20" t="s">
        <v>542</v>
      </c>
      <c r="BT5" s="20" t="s">
        <v>449</v>
      </c>
      <c r="BU5" s="20" t="s">
        <v>476</v>
      </c>
      <c r="BV5" s="20" t="s">
        <v>529</v>
      </c>
      <c r="BW5" s="20" t="s">
        <v>475</v>
      </c>
      <c r="BX5" s="20" t="s">
        <v>425</v>
      </c>
      <c r="BY5" s="20" t="s">
        <v>425</v>
      </c>
      <c r="BZ5" s="20" t="s">
        <v>548</v>
      </c>
      <c r="CA5" s="20" t="s">
        <v>462</v>
      </c>
      <c r="CB5" s="20" t="s">
        <v>462</v>
      </c>
      <c r="CC5" s="20" t="s">
        <v>549</v>
      </c>
      <c r="CF5" s="20" t="s">
        <v>550</v>
      </c>
      <c r="CG5" s="20" t="s">
        <v>510</v>
      </c>
      <c r="CH5" s="20" t="s">
        <v>462</v>
      </c>
      <c r="CI5" s="20" t="s">
        <v>510</v>
      </c>
      <c r="CJ5" s="20" t="s">
        <v>462</v>
      </c>
      <c r="CK5" s="20" t="s">
        <v>510</v>
      </c>
      <c r="CL5" s="20" t="s">
        <v>462</v>
      </c>
      <c r="CM5" s="20" t="s">
        <v>462</v>
      </c>
      <c r="CN5" s="20" t="s">
        <v>462</v>
      </c>
      <c r="CO5" s="20" t="s">
        <v>551</v>
      </c>
      <c r="CP5" s="20" t="s">
        <v>462</v>
      </c>
      <c r="CQ5" s="20" t="s">
        <v>552</v>
      </c>
      <c r="CR5" s="20" t="s">
        <v>481</v>
      </c>
      <c r="CS5" s="20" t="s">
        <v>510</v>
      </c>
      <c r="CT5" s="20" t="s">
        <v>517</v>
      </c>
      <c r="CU5" s="20" t="s">
        <v>507</v>
      </c>
      <c r="CV5" s="20" t="s">
        <v>462</v>
      </c>
      <c r="CW5" s="20" t="s">
        <v>480</v>
      </c>
      <c r="CX5" s="20" t="s">
        <v>529</v>
      </c>
      <c r="CY5" s="20" t="s">
        <v>507</v>
      </c>
      <c r="CZ5" s="20" t="s">
        <v>553</v>
      </c>
      <c r="DA5" s="20" t="s">
        <v>510</v>
      </c>
      <c r="DB5" s="20" t="s">
        <v>542</v>
      </c>
      <c r="DC5" s="20" t="s">
        <v>554</v>
      </c>
      <c r="DD5" s="20" t="s">
        <v>554</v>
      </c>
      <c r="DE5" s="20" t="s">
        <v>554</v>
      </c>
      <c r="DF5" s="20" t="s">
        <v>554</v>
      </c>
      <c r="DG5" s="20" t="s">
        <v>554</v>
      </c>
      <c r="DH5" s="20" t="s">
        <v>554</v>
      </c>
      <c r="DI5" s="20" t="s">
        <v>554</v>
      </c>
      <c r="DJ5" s="20" t="s">
        <v>554</v>
      </c>
      <c r="DK5" s="20" t="s">
        <v>554</v>
      </c>
      <c r="DL5" s="20" t="s">
        <v>554</v>
      </c>
      <c r="DM5" s="20" t="s">
        <v>554</v>
      </c>
      <c r="DN5" s="20" t="s">
        <v>554</v>
      </c>
      <c r="DO5" s="20" t="s">
        <v>554</v>
      </c>
      <c r="DP5" s="20" t="s">
        <v>554</v>
      </c>
      <c r="DQ5" s="20" t="s">
        <v>554</v>
      </c>
      <c r="DR5" s="20" t="s">
        <v>554</v>
      </c>
      <c r="DS5" s="20" t="s">
        <v>554</v>
      </c>
      <c r="DT5" s="20" t="s">
        <v>554</v>
      </c>
      <c r="DW5" s="20" t="s">
        <v>554</v>
      </c>
      <c r="DX5" s="20" t="s">
        <v>554</v>
      </c>
      <c r="DY5" s="20" t="s">
        <v>554</v>
      </c>
      <c r="DZ5" s="20" t="s">
        <v>554</v>
      </c>
      <c r="EA5" s="20" t="s">
        <v>554</v>
      </c>
      <c r="EB5" s="20" t="s">
        <v>554</v>
      </c>
      <c r="EC5" s="20" t="s">
        <v>554</v>
      </c>
      <c r="ED5" s="20" t="s">
        <v>554</v>
      </c>
      <c r="EE5" s="20" t="s">
        <v>554</v>
      </c>
      <c r="EF5" s="20" t="s">
        <v>554</v>
      </c>
      <c r="EG5" s="20" t="s">
        <v>554</v>
      </c>
      <c r="EH5" s="20" t="s">
        <v>554</v>
      </c>
      <c r="EI5" s="20" t="s">
        <v>554</v>
      </c>
      <c r="EJ5" s="20" t="s">
        <v>554</v>
      </c>
      <c r="EK5" s="20" t="s">
        <v>554</v>
      </c>
      <c r="EL5" s="20" t="s">
        <v>554</v>
      </c>
      <c r="EM5" s="20" t="s">
        <v>554</v>
      </c>
      <c r="EN5" s="20" t="s">
        <v>554</v>
      </c>
      <c r="EO5" s="20" t="s">
        <v>554</v>
      </c>
      <c r="EP5" s="20" t="s">
        <v>554</v>
      </c>
    </row>
    <row r="6" spans="1:146" x14ac:dyDescent="0.3">
      <c r="D6" s="20" t="s">
        <v>555</v>
      </c>
      <c r="E6" s="20" t="s">
        <v>282</v>
      </c>
      <c r="F6" s="20" t="s">
        <v>556</v>
      </c>
      <c r="G6" s="20" t="s">
        <v>542</v>
      </c>
      <c r="H6" s="20" t="s">
        <v>542</v>
      </c>
      <c r="I6" s="20" t="s">
        <v>557</v>
      </c>
      <c r="J6" s="20" t="s">
        <v>462</v>
      </c>
      <c r="K6" s="20" t="s">
        <v>558</v>
      </c>
      <c r="L6" s="20" t="s">
        <v>558</v>
      </c>
      <c r="M6" s="20" t="s">
        <v>559</v>
      </c>
      <c r="N6" s="20" t="s">
        <v>512</v>
      </c>
      <c r="O6" s="20" t="s">
        <v>536</v>
      </c>
      <c r="P6" s="20" t="s">
        <v>560</v>
      </c>
      <c r="Q6" s="20" t="s">
        <v>561</v>
      </c>
      <c r="R6" s="20" t="s">
        <v>466</v>
      </c>
      <c r="S6" s="20" t="s">
        <v>562</v>
      </c>
      <c r="T6" s="20" t="s">
        <v>562</v>
      </c>
      <c r="U6" s="20" t="s">
        <v>537</v>
      </c>
      <c r="V6" s="20" t="s">
        <v>542</v>
      </c>
      <c r="W6" s="20" t="s">
        <v>542</v>
      </c>
      <c r="X6" s="20" t="s">
        <v>563</v>
      </c>
      <c r="Y6" s="20" t="s">
        <v>542</v>
      </c>
      <c r="Z6" s="20" t="s">
        <v>537</v>
      </c>
      <c r="AA6" s="20" t="s">
        <v>558</v>
      </c>
      <c r="AB6" s="20" t="s">
        <v>564</v>
      </c>
      <c r="AC6" s="20" t="s">
        <v>565</v>
      </c>
      <c r="AD6" s="20" t="s">
        <v>566</v>
      </c>
      <c r="AE6" s="20" t="s">
        <v>566</v>
      </c>
      <c r="AF6" s="20" t="s">
        <v>567</v>
      </c>
      <c r="AG6" s="20" t="s">
        <v>517</v>
      </c>
      <c r="AH6" s="20" t="s">
        <v>568</v>
      </c>
      <c r="AI6" s="20" t="s">
        <v>569</v>
      </c>
      <c r="AJ6" s="20" t="s">
        <v>569</v>
      </c>
      <c r="AK6" s="20" t="s">
        <v>570</v>
      </c>
      <c r="AL6" s="20" t="s">
        <v>570</v>
      </c>
      <c r="AM6" s="20" t="s">
        <v>571</v>
      </c>
      <c r="AN6" s="20" t="s">
        <v>535</v>
      </c>
      <c r="AO6" s="20" t="s">
        <v>535</v>
      </c>
      <c r="AP6" s="20" t="s">
        <v>572</v>
      </c>
      <c r="AQ6" s="20" t="s">
        <v>573</v>
      </c>
      <c r="AR6" s="20" t="s">
        <v>510</v>
      </c>
      <c r="AS6" s="20" t="s">
        <v>483</v>
      </c>
      <c r="AT6" s="20" t="s">
        <v>574</v>
      </c>
      <c r="AU6" s="20" t="s">
        <v>574</v>
      </c>
      <c r="AV6" s="20" t="s">
        <v>575</v>
      </c>
      <c r="AW6" s="20" t="s">
        <v>576</v>
      </c>
      <c r="AX6" s="20" t="s">
        <v>510</v>
      </c>
      <c r="AY6" s="20" t="s">
        <v>542</v>
      </c>
      <c r="AZ6" s="20" t="s">
        <v>542</v>
      </c>
      <c r="BA6" s="20" t="s">
        <v>568</v>
      </c>
      <c r="BB6" s="20" t="s">
        <v>483</v>
      </c>
      <c r="BC6" s="20" t="s">
        <v>542</v>
      </c>
      <c r="BD6" s="20" t="s">
        <v>542</v>
      </c>
      <c r="BE6" s="20" t="s">
        <v>577</v>
      </c>
      <c r="BF6" s="20" t="s">
        <v>535</v>
      </c>
      <c r="BG6" s="20" t="s">
        <v>577</v>
      </c>
      <c r="BH6" s="20" t="s">
        <v>578</v>
      </c>
      <c r="BI6" s="20" t="s">
        <v>550</v>
      </c>
      <c r="BJ6" s="20" t="s">
        <v>550</v>
      </c>
      <c r="BK6" s="20" t="s">
        <v>578</v>
      </c>
      <c r="BL6" s="20" t="s">
        <v>578</v>
      </c>
      <c r="BM6" s="20" t="s">
        <v>579</v>
      </c>
      <c r="BN6" s="20" t="s">
        <v>537</v>
      </c>
      <c r="BO6" s="20" t="s">
        <v>577</v>
      </c>
      <c r="BP6" s="20" t="s">
        <v>580</v>
      </c>
      <c r="BQ6" s="20" t="s">
        <v>576</v>
      </c>
      <c r="BR6" s="20" t="s">
        <v>542</v>
      </c>
      <c r="BS6" s="20" t="s">
        <v>577</v>
      </c>
      <c r="BT6" s="20" t="s">
        <v>480</v>
      </c>
      <c r="BU6" s="20" t="s">
        <v>576</v>
      </c>
      <c r="BV6" s="20" t="s">
        <v>542</v>
      </c>
      <c r="BW6" s="20" t="s">
        <v>439</v>
      </c>
      <c r="BX6" s="20" t="s">
        <v>581</v>
      </c>
      <c r="BY6" s="20" t="s">
        <v>581</v>
      </c>
      <c r="CA6" s="20" t="s">
        <v>581</v>
      </c>
      <c r="CB6" s="20" t="s">
        <v>510</v>
      </c>
      <c r="CC6" s="20" t="s">
        <v>543</v>
      </c>
      <c r="CG6" s="20" t="s">
        <v>562</v>
      </c>
      <c r="CH6" s="20" t="s">
        <v>551</v>
      </c>
      <c r="CI6" s="20" t="s">
        <v>562</v>
      </c>
      <c r="CJ6" s="20" t="s">
        <v>499</v>
      </c>
      <c r="CK6" s="20" t="s">
        <v>562</v>
      </c>
      <c r="CL6" s="20" t="s">
        <v>551</v>
      </c>
      <c r="CM6" s="20" t="s">
        <v>582</v>
      </c>
      <c r="CN6" s="20" t="s">
        <v>582</v>
      </c>
      <c r="CO6" s="20" t="s">
        <v>572</v>
      </c>
      <c r="CP6" s="20" t="s">
        <v>542</v>
      </c>
      <c r="CQ6" s="20" t="s">
        <v>542</v>
      </c>
      <c r="CR6" s="20" t="s">
        <v>516</v>
      </c>
      <c r="CS6" s="20" t="s">
        <v>516</v>
      </c>
      <c r="CT6" s="20" t="s">
        <v>551</v>
      </c>
      <c r="CU6" s="20" t="s">
        <v>583</v>
      </c>
      <c r="CV6" s="20" t="s">
        <v>581</v>
      </c>
      <c r="CW6" s="20" t="s">
        <v>584</v>
      </c>
      <c r="CX6" s="20" t="s">
        <v>585</v>
      </c>
      <c r="CY6" s="20" t="s">
        <v>567</v>
      </c>
      <c r="CZ6" s="20" t="s">
        <v>542</v>
      </c>
      <c r="DA6" s="20" t="s">
        <v>483</v>
      </c>
      <c r="DB6" s="20" t="s">
        <v>517</v>
      </c>
    </row>
    <row r="7" spans="1:146" x14ac:dyDescent="0.3">
      <c r="D7" s="20" t="s">
        <v>586</v>
      </c>
      <c r="E7" s="20" t="s">
        <v>283</v>
      </c>
      <c r="F7" s="20" t="s">
        <v>587</v>
      </c>
      <c r="G7" s="20" t="s">
        <v>588</v>
      </c>
      <c r="H7" s="20" t="s">
        <v>588</v>
      </c>
      <c r="I7" s="20" t="s">
        <v>589</v>
      </c>
      <c r="J7" s="20" t="s">
        <v>590</v>
      </c>
      <c r="K7" s="20" t="s">
        <v>590</v>
      </c>
      <c r="L7" s="20" t="s">
        <v>590</v>
      </c>
      <c r="M7" s="20" t="s">
        <v>591</v>
      </c>
      <c r="N7" s="20" t="s">
        <v>517</v>
      </c>
      <c r="O7" s="20" t="s">
        <v>483</v>
      </c>
      <c r="P7" s="20" t="s">
        <v>592</v>
      </c>
      <c r="Q7" s="20" t="s">
        <v>593</v>
      </c>
      <c r="R7" s="20" t="s">
        <v>502</v>
      </c>
      <c r="S7" s="20" t="s">
        <v>577</v>
      </c>
      <c r="T7" s="20" t="s">
        <v>577</v>
      </c>
      <c r="U7" s="20" t="s">
        <v>572</v>
      </c>
      <c r="V7" s="20" t="s">
        <v>517</v>
      </c>
      <c r="W7" s="20" t="s">
        <v>517</v>
      </c>
      <c r="X7" s="20" t="s">
        <v>577</v>
      </c>
      <c r="Y7" s="20" t="s">
        <v>562</v>
      </c>
      <c r="Z7" s="20" t="s">
        <v>572</v>
      </c>
      <c r="AA7" s="20" t="s">
        <v>590</v>
      </c>
      <c r="AB7" s="20" t="s">
        <v>594</v>
      </c>
      <c r="AC7" s="20" t="s">
        <v>595</v>
      </c>
      <c r="AD7" s="20" t="s">
        <v>596</v>
      </c>
      <c r="AE7" s="20" t="s">
        <v>596</v>
      </c>
      <c r="AF7" s="20" t="s">
        <v>597</v>
      </c>
      <c r="AG7" s="20" t="s">
        <v>598</v>
      </c>
      <c r="AH7" s="20" t="s">
        <v>572</v>
      </c>
      <c r="AI7" s="20" t="s">
        <v>515</v>
      </c>
      <c r="AJ7" s="20" t="s">
        <v>515</v>
      </c>
      <c r="AK7" s="20" t="s">
        <v>515</v>
      </c>
      <c r="AL7" s="20" t="s">
        <v>515</v>
      </c>
      <c r="AM7" s="20" t="s">
        <v>550</v>
      </c>
      <c r="AN7" s="20" t="s">
        <v>571</v>
      </c>
      <c r="AO7" s="20" t="s">
        <v>571</v>
      </c>
      <c r="AP7" s="20" t="s">
        <v>598</v>
      </c>
      <c r="AQ7" s="20" t="s">
        <v>590</v>
      </c>
      <c r="AR7" s="20" t="s">
        <v>599</v>
      </c>
      <c r="AS7" s="20" t="s">
        <v>550</v>
      </c>
      <c r="AT7" s="20" t="s">
        <v>483</v>
      </c>
      <c r="AU7" s="20" t="s">
        <v>483</v>
      </c>
      <c r="AV7" s="20" t="s">
        <v>547</v>
      </c>
      <c r="AW7" s="20" t="s">
        <v>481</v>
      </c>
      <c r="AX7" s="20" t="s">
        <v>562</v>
      </c>
      <c r="AY7" s="20" t="s">
        <v>481</v>
      </c>
      <c r="AZ7" s="20" t="s">
        <v>481</v>
      </c>
      <c r="BA7" s="20" t="s">
        <v>572</v>
      </c>
      <c r="BB7" s="20" t="s">
        <v>575</v>
      </c>
      <c r="BC7" s="20" t="s">
        <v>547</v>
      </c>
      <c r="BD7" s="20" t="s">
        <v>547</v>
      </c>
      <c r="BE7" s="20" t="s">
        <v>600</v>
      </c>
      <c r="BF7" s="20" t="s">
        <v>550</v>
      </c>
      <c r="BG7" s="20" t="s">
        <v>600</v>
      </c>
      <c r="BH7" s="20" t="s">
        <v>550</v>
      </c>
      <c r="BI7" s="20" t="s">
        <v>601</v>
      </c>
      <c r="BJ7" s="20" t="s">
        <v>601</v>
      </c>
      <c r="BK7" s="20" t="s">
        <v>550</v>
      </c>
      <c r="BL7" s="20" t="s">
        <v>550</v>
      </c>
      <c r="BM7" s="20" t="s">
        <v>567</v>
      </c>
      <c r="BN7" s="20" t="s">
        <v>543</v>
      </c>
      <c r="BO7" s="20" t="s">
        <v>600</v>
      </c>
      <c r="BP7" s="20" t="s">
        <v>548</v>
      </c>
      <c r="BQ7" s="20" t="s">
        <v>481</v>
      </c>
      <c r="BR7" s="20" t="s">
        <v>517</v>
      </c>
      <c r="BS7" s="20" t="s">
        <v>600</v>
      </c>
      <c r="BT7" s="20" t="s">
        <v>550</v>
      </c>
      <c r="BU7" s="20" t="s">
        <v>481</v>
      </c>
      <c r="BV7" s="20" t="s">
        <v>517</v>
      </c>
      <c r="BW7" s="20" t="s">
        <v>602</v>
      </c>
      <c r="BX7" s="20" t="s">
        <v>499</v>
      </c>
      <c r="BY7" s="20" t="s">
        <v>499</v>
      </c>
      <c r="CA7" s="20" t="s">
        <v>529</v>
      </c>
      <c r="CB7" s="20" t="s">
        <v>483</v>
      </c>
      <c r="CC7" s="20" t="s">
        <v>578</v>
      </c>
      <c r="CG7" s="20" t="s">
        <v>603</v>
      </c>
      <c r="CH7" s="20" t="s">
        <v>572</v>
      </c>
      <c r="CI7" s="20" t="s">
        <v>603</v>
      </c>
      <c r="CJ7" s="20" t="s">
        <v>529</v>
      </c>
      <c r="CK7" s="20" t="s">
        <v>603</v>
      </c>
      <c r="CL7" s="20" t="s">
        <v>572</v>
      </c>
      <c r="CM7" s="20" t="s">
        <v>483</v>
      </c>
      <c r="CN7" s="20" t="s">
        <v>483</v>
      </c>
      <c r="CO7" s="20" t="s">
        <v>550</v>
      </c>
      <c r="CP7" s="20" t="s">
        <v>579</v>
      </c>
      <c r="CQ7" s="20" t="s">
        <v>517</v>
      </c>
      <c r="CR7" s="20" t="s">
        <v>600</v>
      </c>
      <c r="CS7" s="20" t="s">
        <v>603</v>
      </c>
      <c r="CT7" s="20" t="s">
        <v>572</v>
      </c>
      <c r="CU7" s="20" t="s">
        <v>563</v>
      </c>
      <c r="CV7" s="20" t="s">
        <v>529</v>
      </c>
      <c r="CW7" s="20" t="s">
        <v>604</v>
      </c>
      <c r="CX7" s="20" t="s">
        <v>605</v>
      </c>
      <c r="CY7" s="20" t="s">
        <v>548</v>
      </c>
      <c r="CZ7" s="20" t="s">
        <v>603</v>
      </c>
      <c r="DA7" s="20" t="s">
        <v>594</v>
      </c>
      <c r="DB7" s="20" t="s">
        <v>603</v>
      </c>
    </row>
    <row r="8" spans="1:146" x14ac:dyDescent="0.3">
      <c r="D8" s="20" t="s">
        <v>606</v>
      </c>
      <c r="E8" s="20" t="s">
        <v>284</v>
      </c>
    </row>
    <row r="9" spans="1:146" x14ac:dyDescent="0.3">
      <c r="D9" s="20" t="s">
        <v>607</v>
      </c>
      <c r="E9" s="20" t="s">
        <v>285</v>
      </c>
    </row>
    <row r="10" spans="1:146" x14ac:dyDescent="0.3">
      <c r="D10" s="20" t="s">
        <v>608</v>
      </c>
      <c r="E10" s="20" t="s">
        <v>286</v>
      </c>
    </row>
    <row r="11" spans="1:146" x14ac:dyDescent="0.3">
      <c r="D11" s="20" t="s">
        <v>609</v>
      </c>
      <c r="E11" s="20" t="s">
        <v>287</v>
      </c>
    </row>
    <row r="12" spans="1:146" x14ac:dyDescent="0.3">
      <c r="D12" s="20" t="s">
        <v>610</v>
      </c>
      <c r="E12" s="20" t="s">
        <v>288</v>
      </c>
    </row>
    <row r="13" spans="1:146" x14ac:dyDescent="0.3">
      <c r="D13" s="20" t="s">
        <v>611</v>
      </c>
      <c r="E13" s="20" t="s">
        <v>289</v>
      </c>
    </row>
    <row r="14" spans="1:146" x14ac:dyDescent="0.3">
      <c r="D14" s="20" t="s">
        <v>612</v>
      </c>
      <c r="E14" s="20" t="s">
        <v>290</v>
      </c>
    </row>
    <row r="15" spans="1:146" x14ac:dyDescent="0.3">
      <c r="D15" s="20" t="s">
        <v>613</v>
      </c>
      <c r="E15" s="20" t="s">
        <v>291</v>
      </c>
    </row>
    <row r="16" spans="1:146" x14ac:dyDescent="0.3">
      <c r="D16" s="20" t="s">
        <v>614</v>
      </c>
      <c r="E16" s="20" t="s">
        <v>292</v>
      </c>
    </row>
    <row r="17" spans="4:5" x14ac:dyDescent="0.3">
      <c r="D17" s="20" t="s">
        <v>615</v>
      </c>
      <c r="E17" s="20" t="s">
        <v>293</v>
      </c>
    </row>
    <row r="18" spans="4:5" x14ac:dyDescent="0.3">
      <c r="D18" s="20" t="s">
        <v>616</v>
      </c>
      <c r="E18" s="20" t="s">
        <v>294</v>
      </c>
    </row>
    <row r="19" spans="4:5" x14ac:dyDescent="0.3">
      <c r="D19" s="20" t="s">
        <v>617</v>
      </c>
      <c r="E19" s="20" t="s">
        <v>295</v>
      </c>
    </row>
    <row r="20" spans="4:5" x14ac:dyDescent="0.3">
      <c r="D20" s="20" t="s">
        <v>618</v>
      </c>
      <c r="E20" s="20" t="s">
        <v>296</v>
      </c>
    </row>
    <row r="21" spans="4:5" x14ac:dyDescent="0.3">
      <c r="D21" s="20" t="s">
        <v>619</v>
      </c>
      <c r="E21" s="20" t="s">
        <v>297</v>
      </c>
    </row>
    <row r="22" spans="4:5" x14ac:dyDescent="0.3">
      <c r="D22" s="20" t="s">
        <v>620</v>
      </c>
      <c r="E22" s="20" t="s">
        <v>298</v>
      </c>
    </row>
    <row r="23" spans="4:5" x14ac:dyDescent="0.3">
      <c r="D23" s="20" t="s">
        <v>621</v>
      </c>
      <c r="E23" s="20" t="s">
        <v>299</v>
      </c>
    </row>
    <row r="24" spans="4:5" x14ac:dyDescent="0.3">
      <c r="D24" s="20" t="s">
        <v>622</v>
      </c>
      <c r="E24" s="20" t="s">
        <v>300</v>
      </c>
    </row>
    <row r="25" spans="4:5" x14ac:dyDescent="0.3">
      <c r="D25" s="20" t="s">
        <v>623</v>
      </c>
      <c r="E25" s="20" t="s">
        <v>301</v>
      </c>
    </row>
    <row r="26" spans="4:5" x14ac:dyDescent="0.3">
      <c r="D26" s="20" t="s">
        <v>624</v>
      </c>
      <c r="E26" s="20" t="s">
        <v>302</v>
      </c>
    </row>
    <row r="27" spans="4:5" x14ac:dyDescent="0.3">
      <c r="D27" s="20" t="s">
        <v>625</v>
      </c>
      <c r="E27" s="20" t="s">
        <v>303</v>
      </c>
    </row>
    <row r="28" spans="4:5" x14ac:dyDescent="0.3">
      <c r="D28" s="20" t="s">
        <v>626</v>
      </c>
      <c r="E28" s="20" t="s">
        <v>304</v>
      </c>
    </row>
    <row r="29" spans="4:5" x14ac:dyDescent="0.3">
      <c r="D29" s="20" t="s">
        <v>627</v>
      </c>
      <c r="E29" s="20" t="s">
        <v>305</v>
      </c>
    </row>
    <row r="30" spans="4:5" x14ac:dyDescent="0.3">
      <c r="D30" s="20" t="s">
        <v>628</v>
      </c>
      <c r="E30" s="20" t="s">
        <v>306</v>
      </c>
    </row>
    <row r="31" spans="4:5" x14ac:dyDescent="0.3">
      <c r="D31" s="20" t="s">
        <v>629</v>
      </c>
      <c r="E31" s="20" t="s">
        <v>307</v>
      </c>
    </row>
    <row r="32" spans="4:5" x14ac:dyDescent="0.3">
      <c r="D32" s="20" t="s">
        <v>630</v>
      </c>
      <c r="E32" s="20" t="s">
        <v>308</v>
      </c>
    </row>
    <row r="33" spans="4:5" x14ac:dyDescent="0.3">
      <c r="D33" s="20" t="s">
        <v>631</v>
      </c>
      <c r="E33" s="20" t="s">
        <v>309</v>
      </c>
    </row>
    <row r="34" spans="4:5" x14ac:dyDescent="0.3">
      <c r="D34" s="20" t="s">
        <v>632</v>
      </c>
      <c r="E34" s="20" t="s">
        <v>310</v>
      </c>
    </row>
    <row r="35" spans="4:5" x14ac:dyDescent="0.3">
      <c r="D35" s="20" t="s">
        <v>633</v>
      </c>
      <c r="E35" s="20" t="s">
        <v>311</v>
      </c>
    </row>
    <row r="36" spans="4:5" x14ac:dyDescent="0.3">
      <c r="D36" s="20" t="s">
        <v>634</v>
      </c>
      <c r="E36" s="20" t="s">
        <v>312</v>
      </c>
    </row>
    <row r="37" spans="4:5" x14ac:dyDescent="0.3">
      <c r="D37" s="20" t="s">
        <v>635</v>
      </c>
      <c r="E37" s="20" t="s">
        <v>313</v>
      </c>
    </row>
    <row r="38" spans="4:5" x14ac:dyDescent="0.3">
      <c r="D38" s="20" t="s">
        <v>636</v>
      </c>
      <c r="E38" s="20" t="s">
        <v>314</v>
      </c>
    </row>
    <row r="39" spans="4:5" x14ac:dyDescent="0.3">
      <c r="D39" s="20" t="s">
        <v>637</v>
      </c>
      <c r="E39" s="20" t="s">
        <v>315</v>
      </c>
    </row>
    <row r="40" spans="4:5" x14ac:dyDescent="0.3">
      <c r="D40" s="20" t="s">
        <v>638</v>
      </c>
      <c r="E40" s="20" t="s">
        <v>316</v>
      </c>
    </row>
    <row r="41" spans="4:5" x14ac:dyDescent="0.3">
      <c r="D41" s="20" t="s">
        <v>639</v>
      </c>
      <c r="E41" s="20" t="s">
        <v>317</v>
      </c>
    </row>
    <row r="42" spans="4:5" x14ac:dyDescent="0.3">
      <c r="D42" s="20" t="s">
        <v>640</v>
      </c>
      <c r="E42" s="20" t="s">
        <v>318</v>
      </c>
    </row>
    <row r="43" spans="4:5" x14ac:dyDescent="0.3">
      <c r="D43" s="20" t="s">
        <v>641</v>
      </c>
      <c r="E43" s="20" t="s">
        <v>319</v>
      </c>
    </row>
    <row r="44" spans="4:5" x14ac:dyDescent="0.3">
      <c r="D44" s="20" t="s">
        <v>642</v>
      </c>
      <c r="E44" s="20" t="s">
        <v>320</v>
      </c>
    </row>
    <row r="45" spans="4:5" x14ac:dyDescent="0.3">
      <c r="D45" s="20" t="s">
        <v>643</v>
      </c>
      <c r="E45" s="20" t="s">
        <v>321</v>
      </c>
    </row>
    <row r="46" spans="4:5" x14ac:dyDescent="0.3">
      <c r="D46" s="20" t="s">
        <v>644</v>
      </c>
      <c r="E46" s="20" t="s">
        <v>322</v>
      </c>
    </row>
    <row r="47" spans="4:5" x14ac:dyDescent="0.3">
      <c r="D47" s="20" t="s">
        <v>645</v>
      </c>
      <c r="E47" s="20" t="s">
        <v>323</v>
      </c>
    </row>
    <row r="48" spans="4:5" x14ac:dyDescent="0.3">
      <c r="D48" s="20" t="s">
        <v>646</v>
      </c>
      <c r="E48" s="20" t="s">
        <v>324</v>
      </c>
    </row>
    <row r="49" spans="4:5" x14ac:dyDescent="0.3">
      <c r="D49" s="20" t="s">
        <v>647</v>
      </c>
      <c r="E49" s="20" t="s">
        <v>325</v>
      </c>
    </row>
    <row r="50" spans="4:5" x14ac:dyDescent="0.3">
      <c r="D50" s="20" t="s">
        <v>648</v>
      </c>
      <c r="E50" s="20" t="s">
        <v>326</v>
      </c>
    </row>
    <row r="51" spans="4:5" x14ac:dyDescent="0.3">
      <c r="D51" s="20" t="s">
        <v>649</v>
      </c>
      <c r="E51" s="20" t="s">
        <v>327</v>
      </c>
    </row>
    <row r="52" spans="4:5" x14ac:dyDescent="0.3">
      <c r="D52" s="20" t="s">
        <v>650</v>
      </c>
      <c r="E52" s="20" t="s">
        <v>328</v>
      </c>
    </row>
    <row r="53" spans="4:5" x14ac:dyDescent="0.3">
      <c r="D53" s="20" t="s">
        <v>651</v>
      </c>
      <c r="E53" s="20" t="s">
        <v>329</v>
      </c>
    </row>
    <row r="54" spans="4:5" x14ac:dyDescent="0.3">
      <c r="D54" s="20" t="s">
        <v>652</v>
      </c>
      <c r="E54" s="20" t="s">
        <v>330</v>
      </c>
    </row>
    <row r="55" spans="4:5" x14ac:dyDescent="0.3">
      <c r="D55" s="20" t="s">
        <v>653</v>
      </c>
      <c r="E55" s="20" t="s">
        <v>331</v>
      </c>
    </row>
    <row r="56" spans="4:5" x14ac:dyDescent="0.3">
      <c r="D56" s="20" t="s">
        <v>654</v>
      </c>
      <c r="E56" s="20" t="s">
        <v>332</v>
      </c>
    </row>
    <row r="57" spans="4:5" x14ac:dyDescent="0.3">
      <c r="D57" s="20" t="s">
        <v>655</v>
      </c>
      <c r="E57" s="20" t="s">
        <v>333</v>
      </c>
    </row>
    <row r="58" spans="4:5" x14ac:dyDescent="0.3">
      <c r="D58" s="20" t="s">
        <v>656</v>
      </c>
      <c r="E58" s="20" t="s">
        <v>334</v>
      </c>
    </row>
    <row r="59" spans="4:5" x14ac:dyDescent="0.3">
      <c r="D59" s="20" t="s">
        <v>657</v>
      </c>
      <c r="E59" s="20" t="s">
        <v>335</v>
      </c>
    </row>
    <row r="60" spans="4:5" x14ac:dyDescent="0.3">
      <c r="D60" s="20" t="s">
        <v>658</v>
      </c>
      <c r="E60" s="20" t="s">
        <v>336</v>
      </c>
    </row>
    <row r="61" spans="4:5" x14ac:dyDescent="0.3">
      <c r="D61" s="20" t="s">
        <v>659</v>
      </c>
      <c r="E61" s="20" t="s">
        <v>337</v>
      </c>
    </row>
    <row r="62" spans="4:5" x14ac:dyDescent="0.3">
      <c r="D62" s="20" t="s">
        <v>660</v>
      </c>
      <c r="E62" s="20" t="s">
        <v>338</v>
      </c>
    </row>
    <row r="63" spans="4:5" x14ac:dyDescent="0.3">
      <c r="D63" s="20" t="s">
        <v>661</v>
      </c>
      <c r="E63" s="20" t="s">
        <v>339</v>
      </c>
    </row>
    <row r="64" spans="4:5" x14ac:dyDescent="0.3">
      <c r="D64" s="20" t="s">
        <v>662</v>
      </c>
      <c r="E64" s="20" t="s">
        <v>340</v>
      </c>
    </row>
    <row r="65" spans="4:5" x14ac:dyDescent="0.3">
      <c r="D65" s="20" t="s">
        <v>663</v>
      </c>
      <c r="E65" s="20" t="s">
        <v>341</v>
      </c>
    </row>
    <row r="66" spans="4:5" x14ac:dyDescent="0.3">
      <c r="D66" s="20" t="s">
        <v>664</v>
      </c>
      <c r="E66" s="20" t="s">
        <v>342</v>
      </c>
    </row>
    <row r="67" spans="4:5" x14ac:dyDescent="0.3">
      <c r="D67" s="20" t="s">
        <v>665</v>
      </c>
      <c r="E67" s="20" t="s">
        <v>343</v>
      </c>
    </row>
    <row r="68" spans="4:5" x14ac:dyDescent="0.3">
      <c r="D68" s="20" t="s">
        <v>666</v>
      </c>
      <c r="E68" s="20" t="s">
        <v>344</v>
      </c>
    </row>
    <row r="69" spans="4:5" x14ac:dyDescent="0.3">
      <c r="D69" s="20" t="s">
        <v>667</v>
      </c>
      <c r="E69" s="20" t="s">
        <v>345</v>
      </c>
    </row>
    <row r="70" spans="4:5" x14ac:dyDescent="0.3">
      <c r="D70" s="20" t="s">
        <v>668</v>
      </c>
      <c r="E70" s="20" t="s">
        <v>346</v>
      </c>
    </row>
    <row r="71" spans="4:5" x14ac:dyDescent="0.3">
      <c r="D71" s="20" t="s">
        <v>669</v>
      </c>
      <c r="E71" s="20" t="s">
        <v>347</v>
      </c>
    </row>
    <row r="72" spans="4:5" x14ac:dyDescent="0.3">
      <c r="D72" s="20" t="s">
        <v>670</v>
      </c>
      <c r="E72" s="20" t="s">
        <v>348</v>
      </c>
    </row>
    <row r="73" spans="4:5" x14ac:dyDescent="0.3">
      <c r="D73" s="20" t="s">
        <v>671</v>
      </c>
      <c r="E73" s="20" t="s">
        <v>349</v>
      </c>
    </row>
    <row r="74" spans="4:5" x14ac:dyDescent="0.3">
      <c r="D74" s="20" t="s">
        <v>672</v>
      </c>
      <c r="E74" s="20" t="s">
        <v>350</v>
      </c>
    </row>
    <row r="75" spans="4:5" x14ac:dyDescent="0.3">
      <c r="D75" s="20" t="s">
        <v>673</v>
      </c>
      <c r="E75" s="20" t="s">
        <v>351</v>
      </c>
    </row>
    <row r="76" spans="4:5" x14ac:dyDescent="0.3">
      <c r="D76" s="20" t="s">
        <v>674</v>
      </c>
      <c r="E76" s="20" t="s">
        <v>352</v>
      </c>
    </row>
    <row r="77" spans="4:5" x14ac:dyDescent="0.3">
      <c r="D77" s="20" t="s">
        <v>675</v>
      </c>
      <c r="E77" s="20" t="s">
        <v>353</v>
      </c>
    </row>
    <row r="78" spans="4:5" x14ac:dyDescent="0.3">
      <c r="D78" s="20" t="s">
        <v>676</v>
      </c>
      <c r="E78" s="20" t="s">
        <v>354</v>
      </c>
    </row>
    <row r="79" spans="4:5" x14ac:dyDescent="0.3">
      <c r="D79" s="20" t="s">
        <v>677</v>
      </c>
      <c r="E79" s="20" t="s">
        <v>355</v>
      </c>
    </row>
    <row r="80" spans="4:5" x14ac:dyDescent="0.3">
      <c r="D80" s="20" t="s">
        <v>678</v>
      </c>
      <c r="E80" s="20" t="s">
        <v>356</v>
      </c>
    </row>
    <row r="81" spans="4:5" x14ac:dyDescent="0.3">
      <c r="D81" s="20" t="s">
        <v>679</v>
      </c>
      <c r="E81" s="20" t="s">
        <v>357</v>
      </c>
    </row>
    <row r="82" spans="4:5" x14ac:dyDescent="0.3">
      <c r="D82" s="20" t="s">
        <v>680</v>
      </c>
      <c r="E82" s="20" t="s">
        <v>358</v>
      </c>
    </row>
    <row r="83" spans="4:5" x14ac:dyDescent="0.3">
      <c r="D83" s="20" t="s">
        <v>681</v>
      </c>
      <c r="E83" s="20" t="s">
        <v>359</v>
      </c>
    </row>
    <row r="84" spans="4:5" x14ac:dyDescent="0.3">
      <c r="D84" s="20" t="s">
        <v>682</v>
      </c>
      <c r="E84" s="20" t="s">
        <v>360</v>
      </c>
    </row>
    <row r="85" spans="4:5" x14ac:dyDescent="0.3">
      <c r="D85" s="20" t="s">
        <v>683</v>
      </c>
      <c r="E85" s="20" t="s">
        <v>361</v>
      </c>
    </row>
    <row r="86" spans="4:5" x14ac:dyDescent="0.3">
      <c r="D86" s="20" t="s">
        <v>684</v>
      </c>
      <c r="E86" s="20" t="s">
        <v>362</v>
      </c>
    </row>
    <row r="87" spans="4:5" x14ac:dyDescent="0.3">
      <c r="D87" s="20" t="s">
        <v>685</v>
      </c>
      <c r="E87" s="20" t="s">
        <v>363</v>
      </c>
    </row>
    <row r="88" spans="4:5" x14ac:dyDescent="0.3">
      <c r="D88" s="20" t="s">
        <v>686</v>
      </c>
      <c r="E88" s="20" t="s">
        <v>364</v>
      </c>
    </row>
    <row r="89" spans="4:5" x14ac:dyDescent="0.3">
      <c r="D89" s="20" t="s">
        <v>687</v>
      </c>
      <c r="E89" s="20" t="s">
        <v>365</v>
      </c>
    </row>
    <row r="90" spans="4:5" x14ac:dyDescent="0.3">
      <c r="D90" s="20" t="s">
        <v>688</v>
      </c>
      <c r="E90" s="20" t="s">
        <v>366</v>
      </c>
    </row>
    <row r="91" spans="4:5" x14ac:dyDescent="0.3">
      <c r="D91" s="20" t="s">
        <v>689</v>
      </c>
      <c r="E91" s="20" t="s">
        <v>367</v>
      </c>
    </row>
    <row r="92" spans="4:5" x14ac:dyDescent="0.3">
      <c r="D92" s="20" t="s">
        <v>690</v>
      </c>
      <c r="E92" s="20" t="s">
        <v>368</v>
      </c>
    </row>
    <row r="93" spans="4:5" x14ac:dyDescent="0.3">
      <c r="D93" s="20" t="s">
        <v>691</v>
      </c>
      <c r="E93" s="20" t="s">
        <v>369</v>
      </c>
    </row>
    <row r="94" spans="4:5" x14ac:dyDescent="0.3">
      <c r="D94" s="20" t="s">
        <v>692</v>
      </c>
      <c r="E94" s="20" t="s">
        <v>370</v>
      </c>
    </row>
    <row r="95" spans="4:5" x14ac:dyDescent="0.3">
      <c r="D95" s="20" t="s">
        <v>693</v>
      </c>
      <c r="E95" s="20" t="s">
        <v>371</v>
      </c>
    </row>
    <row r="96" spans="4:5" x14ac:dyDescent="0.3">
      <c r="D96" s="20" t="s">
        <v>694</v>
      </c>
      <c r="E96" s="20" t="s">
        <v>372</v>
      </c>
    </row>
    <row r="97" spans="4:5" x14ac:dyDescent="0.3">
      <c r="D97" s="20" t="s">
        <v>695</v>
      </c>
      <c r="E97" s="20" t="s">
        <v>373</v>
      </c>
    </row>
    <row r="98" spans="4:5" x14ac:dyDescent="0.3">
      <c r="D98" s="20" t="s">
        <v>696</v>
      </c>
      <c r="E98" s="20" t="s">
        <v>374</v>
      </c>
    </row>
    <row r="99" spans="4:5" x14ac:dyDescent="0.3">
      <c r="D99" s="20" t="s">
        <v>697</v>
      </c>
      <c r="E99" s="20" t="s">
        <v>375</v>
      </c>
    </row>
    <row r="100" spans="4:5" x14ac:dyDescent="0.3">
      <c r="D100" s="20" t="s">
        <v>698</v>
      </c>
      <c r="E100" s="20" t="s">
        <v>376</v>
      </c>
    </row>
    <row r="101" spans="4:5" x14ac:dyDescent="0.3">
      <c r="D101" s="20" t="s">
        <v>699</v>
      </c>
      <c r="E101" s="20" t="s">
        <v>377</v>
      </c>
    </row>
    <row r="102" spans="4:5" x14ac:dyDescent="0.3">
      <c r="D102" s="20" t="s">
        <v>700</v>
      </c>
      <c r="E102" s="20" t="s">
        <v>378</v>
      </c>
    </row>
    <row r="103" spans="4:5" x14ac:dyDescent="0.3">
      <c r="D103" s="20" t="s">
        <v>701</v>
      </c>
      <c r="E103" s="20" t="s">
        <v>379</v>
      </c>
    </row>
    <row r="104" spans="4:5" x14ac:dyDescent="0.3">
      <c r="D104" s="20" t="s">
        <v>702</v>
      </c>
      <c r="E104" s="20" t="s">
        <v>380</v>
      </c>
    </row>
    <row r="105" spans="4:5" x14ac:dyDescent="0.3">
      <c r="D105" s="20" t="s">
        <v>703</v>
      </c>
      <c r="E105" s="20" t="s">
        <v>381</v>
      </c>
    </row>
    <row r="106" spans="4:5" x14ac:dyDescent="0.3">
      <c r="D106" s="20" t="s">
        <v>704</v>
      </c>
      <c r="E106" s="20" t="s">
        <v>382</v>
      </c>
    </row>
    <row r="107" spans="4:5" x14ac:dyDescent="0.3">
      <c r="D107" s="20" t="s">
        <v>705</v>
      </c>
      <c r="E107" s="20" t="s">
        <v>383</v>
      </c>
    </row>
    <row r="108" spans="4:5" x14ac:dyDescent="0.3">
      <c r="D108" s="20" t="s">
        <v>706</v>
      </c>
      <c r="E108" s="20" t="s">
        <v>384</v>
      </c>
    </row>
    <row r="109" spans="4:5" x14ac:dyDescent="0.3">
      <c r="D109" s="20" t="s">
        <v>707</v>
      </c>
      <c r="E109" s="20" t="s">
        <v>385</v>
      </c>
    </row>
    <row r="110" spans="4:5" x14ac:dyDescent="0.3">
      <c r="D110" s="20" t="s">
        <v>708</v>
      </c>
      <c r="E110" s="20" t="s">
        <v>386</v>
      </c>
    </row>
    <row r="111" spans="4:5" x14ac:dyDescent="0.3">
      <c r="D111" s="20" t="s">
        <v>709</v>
      </c>
      <c r="E111" s="20" t="s">
        <v>387</v>
      </c>
    </row>
    <row r="112" spans="4:5" x14ac:dyDescent="0.3">
      <c r="D112" s="20" t="s">
        <v>710</v>
      </c>
      <c r="E112" s="20" t="s">
        <v>388</v>
      </c>
    </row>
    <row r="113" spans="4:5" x14ac:dyDescent="0.3">
      <c r="D113" s="20" t="s">
        <v>711</v>
      </c>
      <c r="E113" s="20" t="s">
        <v>389</v>
      </c>
    </row>
    <row r="114" spans="4:5" x14ac:dyDescent="0.3">
      <c r="D114" s="20" t="s">
        <v>712</v>
      </c>
      <c r="E114" s="20" t="s">
        <v>390</v>
      </c>
    </row>
    <row r="115" spans="4:5" x14ac:dyDescent="0.3">
      <c r="D115" s="20" t="s">
        <v>713</v>
      </c>
      <c r="E115" s="20" t="s">
        <v>391</v>
      </c>
    </row>
    <row r="116" spans="4:5" x14ac:dyDescent="0.3">
      <c r="D116" s="20" t="s">
        <v>714</v>
      </c>
      <c r="E116" s="20" t="s">
        <v>392</v>
      </c>
    </row>
    <row r="117" spans="4:5" x14ac:dyDescent="0.3">
      <c r="D117" s="20" t="s">
        <v>715</v>
      </c>
      <c r="E117" s="20" t="s">
        <v>393</v>
      </c>
    </row>
    <row r="118" spans="4:5" x14ac:dyDescent="0.3">
      <c r="D118" s="20" t="s">
        <v>716</v>
      </c>
      <c r="E118" s="20" t="s">
        <v>394</v>
      </c>
    </row>
    <row r="119" spans="4:5" x14ac:dyDescent="0.3">
      <c r="D119" s="20" t="s">
        <v>717</v>
      </c>
      <c r="E119" s="20" t="s">
        <v>395</v>
      </c>
    </row>
    <row r="120" spans="4:5" x14ac:dyDescent="0.3">
      <c r="D120" s="20" t="s">
        <v>718</v>
      </c>
      <c r="E120" s="20" t="s">
        <v>396</v>
      </c>
    </row>
    <row r="121" spans="4:5" x14ac:dyDescent="0.3">
      <c r="D121" s="20" t="s">
        <v>719</v>
      </c>
      <c r="E121" s="20" t="s">
        <v>397</v>
      </c>
    </row>
    <row r="122" spans="4:5" x14ac:dyDescent="0.3">
      <c r="D122" s="20" t="s">
        <v>720</v>
      </c>
      <c r="E122" s="20" t="s">
        <v>398</v>
      </c>
    </row>
    <row r="123" spans="4:5" x14ac:dyDescent="0.3">
      <c r="D123" s="20" t="s">
        <v>721</v>
      </c>
      <c r="E123" s="20" t="s">
        <v>399</v>
      </c>
    </row>
    <row r="124" spans="4:5" x14ac:dyDescent="0.3">
      <c r="D124" s="20" t="s">
        <v>722</v>
      </c>
      <c r="E124" s="20" t="s">
        <v>400</v>
      </c>
    </row>
    <row r="125" spans="4:5" x14ac:dyDescent="0.3">
      <c r="D125" s="20" t="s">
        <v>723</v>
      </c>
      <c r="E125" s="20" t="s">
        <v>401</v>
      </c>
    </row>
    <row r="126" spans="4:5" x14ac:dyDescent="0.3">
      <c r="D126" s="20" t="s">
        <v>724</v>
      </c>
      <c r="E126" s="20" t="s">
        <v>402</v>
      </c>
    </row>
    <row r="127" spans="4:5" x14ac:dyDescent="0.3">
      <c r="D127" s="20" t="s">
        <v>725</v>
      </c>
      <c r="E127" s="20" t="s">
        <v>403</v>
      </c>
    </row>
    <row r="128" spans="4:5" x14ac:dyDescent="0.3">
      <c r="D128" s="20" t="s">
        <v>726</v>
      </c>
      <c r="E128" s="20" t="s">
        <v>404</v>
      </c>
    </row>
    <row r="129" spans="4:5" x14ac:dyDescent="0.3">
      <c r="D129" s="20" t="s">
        <v>727</v>
      </c>
      <c r="E129" s="20" t="s">
        <v>405</v>
      </c>
    </row>
    <row r="130" spans="4:5" x14ac:dyDescent="0.3">
      <c r="D130" s="20" t="s">
        <v>728</v>
      </c>
      <c r="E130" s="20" t="s">
        <v>406</v>
      </c>
    </row>
    <row r="131" spans="4:5" x14ac:dyDescent="0.3">
      <c r="D131" s="20" t="s">
        <v>729</v>
      </c>
      <c r="E131" s="20" t="s">
        <v>407</v>
      </c>
    </row>
    <row r="132" spans="4:5" x14ac:dyDescent="0.3">
      <c r="D132" s="20" t="s">
        <v>730</v>
      </c>
      <c r="E132" s="20" t="s">
        <v>408</v>
      </c>
    </row>
    <row r="133" spans="4:5" x14ac:dyDescent="0.3">
      <c r="D133" s="20" t="s">
        <v>731</v>
      </c>
      <c r="E133" s="20" t="s">
        <v>409</v>
      </c>
    </row>
    <row r="134" spans="4:5" x14ac:dyDescent="0.3">
      <c r="D134" s="20" t="s">
        <v>732</v>
      </c>
      <c r="E134" s="20" t="s">
        <v>410</v>
      </c>
    </row>
    <row r="135" spans="4:5" x14ac:dyDescent="0.3">
      <c r="D135" s="20" t="s">
        <v>733</v>
      </c>
      <c r="E135" s="20" t="s">
        <v>411</v>
      </c>
    </row>
    <row r="136" spans="4:5" x14ac:dyDescent="0.3">
      <c r="D136" s="20" t="s">
        <v>734</v>
      </c>
      <c r="E136" s="20" t="s">
        <v>412</v>
      </c>
    </row>
    <row r="137" spans="4:5" x14ac:dyDescent="0.3">
      <c r="D137" s="20" t="s">
        <v>735</v>
      </c>
      <c r="E137" s="20" t="s">
        <v>413</v>
      </c>
    </row>
    <row r="138" spans="4:5" x14ac:dyDescent="0.3">
      <c r="D138" s="20" t="s">
        <v>736</v>
      </c>
      <c r="E138" s="20" t="s">
        <v>414</v>
      </c>
    </row>
    <row r="139" spans="4:5" x14ac:dyDescent="0.3">
      <c r="D139" s="20" t="s">
        <v>737</v>
      </c>
      <c r="E139" s="20" t="s">
        <v>415</v>
      </c>
    </row>
    <row r="140" spans="4:5" x14ac:dyDescent="0.3">
      <c r="D140" s="20" t="s">
        <v>738</v>
      </c>
      <c r="E140" s="20" t="s">
        <v>416</v>
      </c>
    </row>
    <row r="141" spans="4:5" x14ac:dyDescent="0.3">
      <c r="D141" s="20" t="s">
        <v>739</v>
      </c>
      <c r="E141" s="20" t="s">
        <v>417</v>
      </c>
    </row>
    <row r="142" spans="4:5" x14ac:dyDescent="0.3">
      <c r="D142" s="20" t="s">
        <v>740</v>
      </c>
      <c r="E142" s="20" t="s">
        <v>418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419CAA0-43B8-40BE-BDA2-D0D3B8EAFE48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152</vt:i4>
      </vt:variant>
    </vt:vector>
  </HeadingPairs>
  <TitlesOfParts>
    <vt:vector size="158" baseType="lpstr">
      <vt:lpstr>BASE BID</vt:lpstr>
      <vt:lpstr>Dashboard</vt:lpstr>
      <vt:lpstr>Data for Dashboard</vt:lpstr>
      <vt:lpstr>COST SUMMARY</vt:lpstr>
      <vt:lpstr>HOURLY RATES</vt:lpstr>
      <vt:lpstr>Data for Rough Cost</vt:lpstr>
      <vt:lpstr>Average</vt:lpstr>
      <vt:lpstr>Average1</vt:lpstr>
      <vt:lpstr>Average10</vt:lpstr>
      <vt:lpstr>Average11</vt:lpstr>
      <vt:lpstr>Average12</vt:lpstr>
      <vt:lpstr>Average2</vt:lpstr>
      <vt:lpstr>Average3</vt:lpstr>
      <vt:lpstr>Average4</vt:lpstr>
      <vt:lpstr>Average5</vt:lpstr>
      <vt:lpstr>Average6</vt:lpstr>
      <vt:lpstr>Average7</vt:lpstr>
      <vt:lpstr>Average8</vt:lpstr>
      <vt:lpstr>Average9</vt:lpstr>
      <vt:lpstr>Categories</vt:lpstr>
      <vt:lpstr>Commercial</vt:lpstr>
      <vt:lpstr>Custom</vt:lpstr>
      <vt:lpstr>Custom1</vt:lpstr>
      <vt:lpstr>Custom10</vt:lpstr>
      <vt:lpstr>Custom2</vt:lpstr>
      <vt:lpstr>Custom3</vt:lpstr>
      <vt:lpstr>Custom4</vt:lpstr>
      <vt:lpstr>Custom5</vt:lpstr>
      <vt:lpstr>Custom6</vt:lpstr>
      <vt:lpstr>Custom7</vt:lpstr>
      <vt:lpstr>Custom8</vt:lpstr>
      <vt:lpstr>Custom9</vt:lpstr>
      <vt:lpstr>Default</vt:lpstr>
      <vt:lpstr>Default1</vt:lpstr>
      <vt:lpstr>Default10</vt:lpstr>
      <vt:lpstr>Default100</vt:lpstr>
      <vt:lpstr>Default101</vt:lpstr>
      <vt:lpstr>Default11</vt:lpstr>
      <vt:lpstr>Default12</vt:lpstr>
      <vt:lpstr>Default13</vt:lpstr>
      <vt:lpstr>Default14</vt:lpstr>
      <vt:lpstr>Default15</vt:lpstr>
      <vt:lpstr>Default16</vt:lpstr>
      <vt:lpstr>Default17</vt:lpstr>
      <vt:lpstr>Default18</vt:lpstr>
      <vt:lpstr>Default19</vt:lpstr>
      <vt:lpstr>Default2</vt:lpstr>
      <vt:lpstr>Default20</vt:lpstr>
      <vt:lpstr>Default21</vt:lpstr>
      <vt:lpstr>Default22</vt:lpstr>
      <vt:lpstr>Default23</vt:lpstr>
      <vt:lpstr>Default24</vt:lpstr>
      <vt:lpstr>Default25</vt:lpstr>
      <vt:lpstr>Default26</vt:lpstr>
      <vt:lpstr>Default27</vt:lpstr>
      <vt:lpstr>Default28</vt:lpstr>
      <vt:lpstr>Default29</vt:lpstr>
      <vt:lpstr>Default3</vt:lpstr>
      <vt:lpstr>Default30</vt:lpstr>
      <vt:lpstr>Default31</vt:lpstr>
      <vt:lpstr>Default32</vt:lpstr>
      <vt:lpstr>Default33</vt:lpstr>
      <vt:lpstr>Default34</vt:lpstr>
      <vt:lpstr>Default35</vt:lpstr>
      <vt:lpstr>Default36</vt:lpstr>
      <vt:lpstr>Default37</vt:lpstr>
      <vt:lpstr>Default38</vt:lpstr>
      <vt:lpstr>Default39</vt:lpstr>
      <vt:lpstr>Default4</vt:lpstr>
      <vt:lpstr>Default40</vt:lpstr>
      <vt:lpstr>Default41</vt:lpstr>
      <vt:lpstr>Default42</vt:lpstr>
      <vt:lpstr>Default43</vt:lpstr>
      <vt:lpstr>Default44</vt:lpstr>
      <vt:lpstr>Default45</vt:lpstr>
      <vt:lpstr>Default46</vt:lpstr>
      <vt:lpstr>Default47</vt:lpstr>
      <vt:lpstr>Default48</vt:lpstr>
      <vt:lpstr>Default49</vt:lpstr>
      <vt:lpstr>Default5</vt:lpstr>
      <vt:lpstr>Default50</vt:lpstr>
      <vt:lpstr>Default51</vt:lpstr>
      <vt:lpstr>Default52</vt:lpstr>
      <vt:lpstr>Default53</vt:lpstr>
      <vt:lpstr>Default54</vt:lpstr>
      <vt:lpstr>Default55</vt:lpstr>
      <vt:lpstr>Default56</vt:lpstr>
      <vt:lpstr>Default57</vt:lpstr>
      <vt:lpstr>Default58</vt:lpstr>
      <vt:lpstr>Default59</vt:lpstr>
      <vt:lpstr>Default6</vt:lpstr>
      <vt:lpstr>Default60</vt:lpstr>
      <vt:lpstr>Default61</vt:lpstr>
      <vt:lpstr>Default62</vt:lpstr>
      <vt:lpstr>Default63</vt:lpstr>
      <vt:lpstr>Default64</vt:lpstr>
      <vt:lpstr>Default65</vt:lpstr>
      <vt:lpstr>Default66</vt:lpstr>
      <vt:lpstr>Default67</vt:lpstr>
      <vt:lpstr>Default68</vt:lpstr>
      <vt:lpstr>Default69</vt:lpstr>
      <vt:lpstr>Default7</vt:lpstr>
      <vt:lpstr>Default70</vt:lpstr>
      <vt:lpstr>Default71</vt:lpstr>
      <vt:lpstr>Default72</vt:lpstr>
      <vt:lpstr>Default73</vt:lpstr>
      <vt:lpstr>Default74</vt:lpstr>
      <vt:lpstr>Default75</vt:lpstr>
      <vt:lpstr>Default76</vt:lpstr>
      <vt:lpstr>Default77</vt:lpstr>
      <vt:lpstr>Default78</vt:lpstr>
      <vt:lpstr>Default79</vt:lpstr>
      <vt:lpstr>Default8</vt:lpstr>
      <vt:lpstr>Default80</vt:lpstr>
      <vt:lpstr>Default81</vt:lpstr>
      <vt:lpstr>Default82</vt:lpstr>
      <vt:lpstr>Default83</vt:lpstr>
      <vt:lpstr>Default84</vt:lpstr>
      <vt:lpstr>Default85</vt:lpstr>
      <vt:lpstr>Default86</vt:lpstr>
      <vt:lpstr>Default87</vt:lpstr>
      <vt:lpstr>Default88</vt:lpstr>
      <vt:lpstr>Default89</vt:lpstr>
      <vt:lpstr>Default9</vt:lpstr>
      <vt:lpstr>Default90</vt:lpstr>
      <vt:lpstr>Default91</vt:lpstr>
      <vt:lpstr>Default92</vt:lpstr>
      <vt:lpstr>Default93</vt:lpstr>
      <vt:lpstr>Default94</vt:lpstr>
      <vt:lpstr>Default95</vt:lpstr>
      <vt:lpstr>Default96</vt:lpstr>
      <vt:lpstr>Default97</vt:lpstr>
      <vt:lpstr>Default98</vt:lpstr>
      <vt:lpstr>Default99</vt:lpstr>
      <vt:lpstr>Economy</vt:lpstr>
      <vt:lpstr>Economy1</vt:lpstr>
      <vt:lpstr>Economy2</vt:lpstr>
      <vt:lpstr>Economy3</vt:lpstr>
      <vt:lpstr>Economy4</vt:lpstr>
      <vt:lpstr>Economy5</vt:lpstr>
      <vt:lpstr>Economy6</vt:lpstr>
      <vt:lpstr>Economy7</vt:lpstr>
      <vt:lpstr>Economy8</vt:lpstr>
      <vt:lpstr>Luxury</vt:lpstr>
      <vt:lpstr>Luxury1</vt:lpstr>
      <vt:lpstr>Luxury10</vt:lpstr>
      <vt:lpstr>Luxury2</vt:lpstr>
      <vt:lpstr>Luxury3</vt:lpstr>
      <vt:lpstr>Luxury4</vt:lpstr>
      <vt:lpstr>Luxury5</vt:lpstr>
      <vt:lpstr>Luxury6</vt:lpstr>
      <vt:lpstr>Luxury7</vt:lpstr>
      <vt:lpstr>Luxury8</vt:lpstr>
      <vt:lpstr>Luxury9</vt:lpstr>
      <vt:lpstr>'BASE BID'!Print_Area</vt:lpstr>
      <vt:lpstr>'COST SUMMARY'!Print_Area</vt:lpstr>
      <vt:lpstr>'BASE BID'!Print_Titles</vt:lpstr>
      <vt:lpstr>Residential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2013-07-08T09:36:48Z</dcterms:created>
  <dcterms:modified xsi:type="dcterms:W3CDTF">2026-03-26T16:54:23Z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{2419CAA0-43B8-40BE-BDA2-D0D3B8EAFE48}</vt:lpwstr>
  </property>
</Properties>
</file>